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nabel\0-Burundi\00BDI_10074 Travaux CEM -3 LOTS 2023\Lot1-FINAL\Lot 1-Final-Site Muyinga\"/>
    </mc:Choice>
  </mc:AlternateContent>
  <xr:revisionPtr revIDLastSave="0" documentId="13_ncr:1_{F23D7025-FBAD-4209-AA42-477F422BFF9D}" xr6:coauthVersionLast="36" xr6:coauthVersionMax="36" xr10:uidLastSave="{00000000-0000-0000-0000-000000000000}"/>
  <bookViews>
    <workbookView xWindow="0" yWindow="0" windowWidth="23040" windowHeight="8436" activeTab="1" xr2:uid="{00000000-000D-0000-FFFF-FFFF00000000}"/>
  </bookViews>
  <sheets>
    <sheet name="BPU_CRP-Muyinga" sheetId="19" r:id="rId1"/>
    <sheet name="DQE_CRP Muyinga" sheetId="16" r:id="rId2"/>
  </sheets>
  <definedNames>
    <definedName name="_Toc3211488" localSheetId="1">'DQE_CRP Muyinga'!#REF!</definedName>
    <definedName name="_Toc424733938" localSheetId="1">'DQE_CRP Muyinga'!#REF!</definedName>
    <definedName name="_xlnm.Print_Area" localSheetId="0">'BPU_CRP-Muyinga'!$A$1:$E$91</definedName>
    <definedName name="_xlnm.Print_Area" localSheetId="1">'DQE_CRP Muyinga'!$A$1:$F$147</definedName>
  </definedNames>
  <calcPr calcId="191029"/>
</workbook>
</file>

<file path=xl/calcChain.xml><?xml version="1.0" encoding="utf-8"?>
<calcChain xmlns="http://schemas.openxmlformats.org/spreadsheetml/2006/main">
  <c r="E127" i="16" l="1"/>
  <c r="E144" i="16" l="1"/>
  <c r="E143" i="16"/>
  <c r="E142" i="16"/>
  <c r="E141" i="16"/>
  <c r="E140" i="16"/>
  <c r="E139" i="16"/>
  <c r="E138" i="16"/>
  <c r="E134" i="16"/>
  <c r="E133" i="16"/>
  <c r="E131" i="16"/>
  <c r="E129" i="16"/>
  <c r="E123" i="16"/>
  <c r="E122" i="16"/>
  <c r="E121" i="16"/>
  <c r="E120" i="16"/>
  <c r="E118" i="16"/>
  <c r="E117" i="16"/>
  <c r="E113" i="16"/>
  <c r="E112" i="16"/>
  <c r="E109" i="16"/>
  <c r="E108" i="16"/>
  <c r="E107" i="16"/>
  <c r="E106" i="16"/>
  <c r="E99" i="16"/>
  <c r="E98" i="16"/>
  <c r="E97" i="16"/>
  <c r="E94" i="16"/>
  <c r="E91" i="16"/>
  <c r="E90" i="16"/>
  <c r="E87" i="16"/>
  <c r="E86" i="16"/>
  <c r="E85" i="16"/>
  <c r="E84" i="16"/>
  <c r="E83" i="16"/>
  <c r="E82" i="16"/>
  <c r="E78" i="16"/>
  <c r="E77" i="16"/>
  <c r="E76" i="16"/>
  <c r="E75" i="16"/>
  <c r="E74" i="16"/>
  <c r="E73" i="16"/>
  <c r="E72" i="16"/>
  <c r="E71" i="16"/>
  <c r="E70" i="16"/>
  <c r="E66" i="16"/>
  <c r="E65" i="16"/>
  <c r="E63" i="16"/>
  <c r="E61" i="16"/>
  <c r="E60" i="16"/>
  <c r="E59" i="16"/>
  <c r="E58" i="16"/>
  <c r="E56" i="16"/>
  <c r="E52" i="16"/>
  <c r="E51" i="16"/>
  <c r="E50" i="16"/>
  <c r="E48" i="16"/>
  <c r="E47" i="16"/>
  <c r="E46" i="16"/>
  <c r="E42" i="16"/>
  <c r="E41" i="16"/>
  <c r="E40" i="16"/>
  <c r="E39" i="16"/>
  <c r="E38" i="16"/>
  <c r="E35" i="16"/>
  <c r="E34" i="16"/>
  <c r="E33" i="16"/>
  <c r="E29" i="16"/>
  <c r="E30" i="16"/>
  <c r="E28" i="16"/>
  <c r="E27" i="16"/>
  <c r="E25" i="16"/>
  <c r="E24" i="16"/>
  <c r="E23" i="16"/>
  <c r="E19" i="16"/>
  <c r="E18" i="16"/>
  <c r="E15" i="16"/>
  <c r="E14" i="16"/>
  <c r="E11" i="16"/>
  <c r="E10" i="16"/>
  <c r="E7" i="16"/>
  <c r="E6" i="16"/>
  <c r="E5" i="16"/>
  <c r="D120" i="16" l="1"/>
  <c r="F120" i="16" s="1"/>
  <c r="D38" i="16"/>
  <c r="D29" i="16"/>
  <c r="F144" i="16" l="1"/>
  <c r="F143" i="16"/>
  <c r="F142" i="16"/>
  <c r="F141" i="16"/>
  <c r="F140" i="16"/>
  <c r="F139" i="16"/>
  <c r="F138" i="16"/>
  <c r="F145" i="16" s="1"/>
  <c r="F134" i="16"/>
  <c r="F133" i="16"/>
  <c r="D133" i="16"/>
  <c r="F131" i="16"/>
  <c r="F129" i="16"/>
  <c r="F127" i="16"/>
  <c r="F123" i="16"/>
  <c r="F122" i="16"/>
  <c r="D121" i="16"/>
  <c r="F121" i="16" s="1"/>
  <c r="F118" i="16"/>
  <c r="D117" i="16"/>
  <c r="D113" i="16"/>
  <c r="F113" i="16" s="1"/>
  <c r="D112" i="16"/>
  <c r="F112" i="16" s="1"/>
  <c r="D109" i="16"/>
  <c r="F109" i="16" s="1"/>
  <c r="F108" i="16"/>
  <c r="D107" i="16"/>
  <c r="F107" i="16" s="1"/>
  <c r="D106" i="16"/>
  <c r="F106" i="16" s="1"/>
  <c r="F110" i="16" s="1"/>
  <c r="F135" i="16" l="1"/>
  <c r="F146" i="16" s="1"/>
  <c r="F114" i="16"/>
  <c r="F117" i="16"/>
  <c r="F124" i="16" s="1"/>
  <c r="F85" i="16" l="1"/>
  <c r="D65" i="16"/>
  <c r="D63" i="16"/>
  <c r="F63" i="16" s="1"/>
  <c r="D42" i="16"/>
  <c r="D99" i="16"/>
  <c r="F99" i="16" s="1"/>
  <c r="D98" i="16"/>
  <c r="F98" i="16" s="1"/>
  <c r="D97" i="16"/>
  <c r="F91" i="16"/>
  <c r="D86" i="16"/>
  <c r="F86" i="16" s="1"/>
  <c r="D82" i="16"/>
  <c r="D61" i="16"/>
  <c r="F61" i="16" s="1"/>
  <c r="F60" i="16"/>
  <c r="F52" i="16"/>
  <c r="D50" i="16"/>
  <c r="D51" i="16"/>
  <c r="F51" i="16" s="1"/>
  <c r="D48" i="16"/>
  <c r="F48" i="16" s="1"/>
  <c r="D46" i="16"/>
  <c r="D41" i="16"/>
  <c r="D40" i="16"/>
  <c r="D39" i="16"/>
  <c r="D35" i="16" l="1"/>
  <c r="D34" i="16"/>
  <c r="D33" i="16"/>
  <c r="D30" i="16"/>
  <c r="D28" i="16"/>
  <c r="D27" i="16"/>
  <c r="D25" i="16"/>
  <c r="F25" i="16" s="1"/>
  <c r="D24" i="16"/>
  <c r="D23" i="16"/>
  <c r="D19" i="16"/>
  <c r="D18" i="16"/>
  <c r="D15" i="16"/>
  <c r="D14" i="16"/>
  <c r="D10" i="16"/>
  <c r="F78" i="16" l="1"/>
  <c r="F50" i="16"/>
  <c r="F42" i="16"/>
  <c r="F41" i="16"/>
  <c r="F87" i="16" l="1"/>
  <c r="F84" i="16"/>
  <c r="D83" i="16"/>
  <c r="F83" i="16" s="1"/>
  <c r="F82" i="16"/>
  <c r="F88" i="16" l="1"/>
  <c r="F30" i="16" l="1"/>
  <c r="F29" i="16"/>
  <c r="F97" i="16" l="1"/>
  <c r="F94" i="16"/>
  <c r="F95" i="16" s="1"/>
  <c r="F93" i="16"/>
  <c r="F100" i="16" l="1"/>
  <c r="F77" i="16"/>
  <c r="F76" i="16"/>
  <c r="F75" i="16"/>
  <c r="F74" i="16"/>
  <c r="F73" i="16"/>
  <c r="F72" i="16"/>
  <c r="F71" i="16"/>
  <c r="F70" i="16"/>
  <c r="F59" i="16"/>
  <c r="F58" i="16"/>
  <c r="F56" i="16"/>
  <c r="F39" i="16"/>
  <c r="F40" i="16"/>
  <c r="F35" i="16"/>
  <c r="F34" i="16"/>
  <c r="F28" i="16"/>
  <c r="F27" i="16"/>
  <c r="F24" i="16"/>
  <c r="F23" i="16"/>
  <c r="F19" i="16"/>
  <c r="F15" i="16"/>
  <c r="F90" i="16"/>
  <c r="F92" i="16" s="1"/>
  <c r="F38" i="16"/>
  <c r="F26" i="16"/>
  <c r="F14" i="16"/>
  <c r="F11" i="16"/>
  <c r="F7" i="16"/>
  <c r="F6" i="16"/>
  <c r="F5" i="16"/>
  <c r="F79" i="16" l="1"/>
  <c r="F43" i="16"/>
  <c r="F31" i="16"/>
  <c r="F33" i="16"/>
  <c r="F36" i="16" s="1"/>
  <c r="F47" i="16"/>
  <c r="F66" i="16"/>
  <c r="F8" i="16"/>
  <c r="F46" i="16"/>
  <c r="F65" i="16"/>
  <c r="F18" i="16"/>
  <c r="F20" i="16" s="1"/>
  <c r="F16" i="16"/>
  <c r="F10" i="16"/>
  <c r="F12" i="16" s="1"/>
  <c r="F53" i="16" l="1"/>
  <c r="F67" i="16"/>
  <c r="F101" i="16" l="1"/>
  <c r="F147" i="16" s="1"/>
</calcChain>
</file>

<file path=xl/sharedStrings.xml><?xml version="1.0" encoding="utf-8"?>
<sst xmlns="http://schemas.openxmlformats.org/spreadsheetml/2006/main" count="604" uniqueCount="252">
  <si>
    <t>m²</t>
  </si>
  <si>
    <t>ml</t>
  </si>
  <si>
    <t>Qté</t>
  </si>
  <si>
    <t>FF</t>
  </si>
  <si>
    <t>N°</t>
  </si>
  <si>
    <t>pce</t>
  </si>
  <si>
    <t>ff</t>
  </si>
  <si>
    <t>m2</t>
  </si>
  <si>
    <t>INSTALLATION ET REPLI DU CHANTIER</t>
  </si>
  <si>
    <t>BET</t>
  </si>
  <si>
    <t>PAVEMENT</t>
  </si>
  <si>
    <t>MACONNERIE</t>
  </si>
  <si>
    <t>REV</t>
  </si>
  <si>
    <t>Revêtement de sol</t>
  </si>
  <si>
    <t>Portes</t>
  </si>
  <si>
    <t>HUI.2</t>
  </si>
  <si>
    <t>Fenetres</t>
  </si>
  <si>
    <t xml:space="preserve">  ELECTRICITE</t>
  </si>
  <si>
    <t>ELE</t>
  </si>
  <si>
    <t>INS-1</t>
  </si>
  <si>
    <t>INS-3</t>
  </si>
  <si>
    <t>TER-1</t>
  </si>
  <si>
    <t>Caniveau maçonné en briques cuites</t>
  </si>
  <si>
    <t>EVAC-</t>
  </si>
  <si>
    <t>EVAC-1</t>
  </si>
  <si>
    <t>BET-1</t>
  </si>
  <si>
    <t>BET-2</t>
  </si>
  <si>
    <t>PAV-1</t>
  </si>
  <si>
    <t>PAV-2</t>
  </si>
  <si>
    <t>PAV-3</t>
  </si>
  <si>
    <t>HUI-1</t>
  </si>
  <si>
    <t>HUI-1-1</t>
  </si>
  <si>
    <t>HUI-2-1</t>
  </si>
  <si>
    <t>HUI-2-2</t>
  </si>
  <si>
    <t>TER-2</t>
  </si>
  <si>
    <t>U</t>
  </si>
  <si>
    <t>HUI-1-2</t>
  </si>
  <si>
    <t>Deshebage,debroussage et decapage de la terre végétale et nettoyage du terrain</t>
  </si>
  <si>
    <t>TRAVAUX PREPARATOIRE</t>
  </si>
  <si>
    <t>FAUX PLAFOND</t>
  </si>
  <si>
    <t>EQUIPEMENT</t>
  </si>
  <si>
    <t xml:space="preserve"> RESERVOIR </t>
  </si>
  <si>
    <t>EQ.</t>
  </si>
  <si>
    <t>Bancs en madrier 10x5cm repose sur la maconnerie en brique</t>
  </si>
  <si>
    <t>Panneau de chantier</t>
  </si>
  <si>
    <t>PEI-2</t>
  </si>
  <si>
    <t>PEI</t>
  </si>
  <si>
    <t>PEINTURE</t>
  </si>
  <si>
    <t>m³</t>
  </si>
  <si>
    <t>Unité</t>
  </si>
  <si>
    <t>INS-2</t>
  </si>
  <si>
    <t>Désignation</t>
  </si>
  <si>
    <t>PU (EURO)</t>
  </si>
  <si>
    <t>P.T (EURO)</t>
  </si>
  <si>
    <t>INS-</t>
  </si>
  <si>
    <t>Installation de chantier</t>
  </si>
  <si>
    <t>Nettoyage et Repli de chantier</t>
  </si>
  <si>
    <t>PREP-</t>
  </si>
  <si>
    <t>TER</t>
  </si>
  <si>
    <t>TERRASSEMENT</t>
  </si>
  <si>
    <t>Terrassement en deblai de la plateforme</t>
  </si>
  <si>
    <t>Remblai</t>
  </si>
  <si>
    <t>FOND-</t>
  </si>
  <si>
    <t>FONDATION</t>
  </si>
  <si>
    <t>FOND-1</t>
  </si>
  <si>
    <t>FOND-2</t>
  </si>
  <si>
    <t>Maçonnerie en moellons pour Fondation</t>
  </si>
  <si>
    <t>BETONS</t>
  </si>
  <si>
    <t xml:space="preserve">Béton non armé </t>
  </si>
  <si>
    <t>BET-1-1</t>
  </si>
  <si>
    <t>Béton de propreté</t>
  </si>
  <si>
    <t>BET-2-2</t>
  </si>
  <si>
    <t>PAV</t>
  </si>
  <si>
    <t>Lit de sable compacté</t>
  </si>
  <si>
    <t xml:space="preserve">Film polyane </t>
  </si>
  <si>
    <t>MAC</t>
  </si>
  <si>
    <t>MAC-1</t>
  </si>
  <si>
    <t>Roofing de protection contre l'humidité ascensionnelle dans les murs</t>
  </si>
  <si>
    <t>REVETEMENTS</t>
  </si>
  <si>
    <t>REV-1</t>
  </si>
  <si>
    <t>Revêtement mural</t>
  </si>
  <si>
    <t>Plinthe au mortier de ciment dosé à 400kg/m³</t>
  </si>
  <si>
    <t>REV-2</t>
  </si>
  <si>
    <t>HUI</t>
  </si>
  <si>
    <t>HUISSERIES  ET FERRONNERIES ET MENUISERIE</t>
  </si>
  <si>
    <t>PEI-1</t>
  </si>
  <si>
    <t>AMEN</t>
  </si>
  <si>
    <t>Béton de forme pour caniveau</t>
  </si>
  <si>
    <t>BET-2-3</t>
  </si>
  <si>
    <t>Rejointoyage sur murs  interieur et extérieurs</t>
  </si>
  <si>
    <t>Tableau divisionnaire avec coffret</t>
  </si>
  <si>
    <t>Interrupteur simple allumage</t>
  </si>
  <si>
    <t>AMEN-1</t>
  </si>
  <si>
    <t xml:space="preserve">RESERVOIR DE  COLLECTE DES EAUX PLUVIALES </t>
  </si>
  <si>
    <t>Prises avec terre</t>
  </si>
  <si>
    <t xml:space="preserve"> INSTALLATION ELECTRIQUE</t>
  </si>
  <si>
    <t>ELE-1</t>
  </si>
  <si>
    <t>ELE-1-1</t>
  </si>
  <si>
    <t>ELE-1-2</t>
  </si>
  <si>
    <t>ELE-1-3</t>
  </si>
  <si>
    <t>ELE-1-4</t>
  </si>
  <si>
    <t>ELE-1-5</t>
  </si>
  <si>
    <t>ELE-1-6</t>
  </si>
  <si>
    <t>ELE-1-7</t>
  </si>
  <si>
    <t>ELE-1-8</t>
  </si>
  <si>
    <t>Beton arme pour dalle de compression</t>
  </si>
  <si>
    <t>Interrupteur vas et viens</t>
  </si>
  <si>
    <t>spot encastré LED ronds15w/220v</t>
  </si>
  <si>
    <t>applique mural LED ronds15w/220v</t>
  </si>
  <si>
    <t>PREP-1</t>
  </si>
  <si>
    <t>PREP-2</t>
  </si>
  <si>
    <t>BET-1-2</t>
  </si>
  <si>
    <t>BET-2-1</t>
  </si>
  <si>
    <t>BET-2-4</t>
  </si>
  <si>
    <t>MAC-2</t>
  </si>
  <si>
    <t>REV-1-2</t>
  </si>
  <si>
    <t>REV-1-3</t>
  </si>
  <si>
    <t>REV-2-1</t>
  </si>
  <si>
    <t>REV-2-2</t>
  </si>
  <si>
    <t>REV-2-3</t>
  </si>
  <si>
    <t>HUI-2-3</t>
  </si>
  <si>
    <t>REP-</t>
  </si>
  <si>
    <t>MAC-3</t>
  </si>
  <si>
    <t>MAC-4</t>
  </si>
  <si>
    <t>MAC-5</t>
  </si>
  <si>
    <t>SCEP-1</t>
  </si>
  <si>
    <t>SCEP-1-1</t>
  </si>
  <si>
    <t>SCEP-1-2</t>
  </si>
  <si>
    <t>SCEP-1-4</t>
  </si>
  <si>
    <t>SCEP-1-5</t>
  </si>
  <si>
    <t>SCEP-1-6</t>
  </si>
  <si>
    <t>Tuyeau PVC 110 pour Collecte des eaux</t>
  </si>
  <si>
    <t>Remblais compacté en provenance d'emprunt +Compactage</t>
  </si>
  <si>
    <t>EQ-1</t>
  </si>
  <si>
    <t>SCEP-1-3</t>
  </si>
  <si>
    <t>Câblage et installation électrique du bâtiment</t>
  </si>
  <si>
    <t>Le raccordement electrique au reseau existant</t>
  </si>
  <si>
    <t>Mise à terre</t>
  </si>
  <si>
    <t>ELE-1-9</t>
  </si>
  <si>
    <t>EVACUATION DES EAUX PLUVIALES ET EAUX USEES</t>
  </si>
  <si>
    <t>Puisard</t>
  </si>
  <si>
    <t>EVAC -3</t>
  </si>
  <si>
    <t>Escalier metallique</t>
  </si>
  <si>
    <t>AMENAGEMENT DE L'EXTRIEUR</t>
  </si>
  <si>
    <t>Jardin Filtrant</t>
  </si>
  <si>
    <t>Mur de soutenement en maconnerie de moellon</t>
  </si>
  <si>
    <t>Fouille pour  reservoir</t>
  </si>
  <si>
    <t>Fouilles pour  fondations et pour semelles</t>
  </si>
  <si>
    <t>Beton de forme interieur du batiment,trotoire et Rampes d'acces</t>
  </si>
  <si>
    <t>Hérisson de moellon (ép. 20 cm)(à l'interieur et à l'exterieur)</t>
  </si>
  <si>
    <t>revetement du trotoire et du rampes d'acces en pierre ardoirse</t>
  </si>
  <si>
    <t>Carreaux de sol a l'interieur du batiment</t>
  </si>
  <si>
    <t>REV-1-4</t>
  </si>
  <si>
    <t>Porte métallique double avec imposte 150 x 270 cm</t>
  </si>
  <si>
    <t>Estrade en plancher-bois</t>
  </si>
  <si>
    <t xml:space="preserve">Maconnerie en moellon fondation et élevation </t>
  </si>
  <si>
    <t>Beton armé pour la dalle de couverture</t>
  </si>
  <si>
    <t>fourniture et installetion d'une pompe refoulante</t>
  </si>
  <si>
    <t>Maçonnerie en brique cuite semi industrielle RLB de 21cm</t>
  </si>
  <si>
    <t>PLF</t>
  </si>
  <si>
    <t>PLF-1</t>
  </si>
  <si>
    <t>Faux plafond en Gyproc(plaque de platre sur  sur gîtage metalique</t>
  </si>
  <si>
    <t xml:space="preserve">Peinture vinylique  sur mur interieur et sur faux plafond </t>
  </si>
  <si>
    <t>Rejointoyage sur murs  extérieurs</t>
  </si>
  <si>
    <t>Enduit lissé sur les parois</t>
  </si>
  <si>
    <t>chappe lissé à l'interieur des classé</t>
  </si>
  <si>
    <t xml:space="preserve">revetement du Balcon avec des briques cuites en argiles </t>
  </si>
  <si>
    <t>Porte métallique simple avec imposte 90 x 230 cm</t>
  </si>
  <si>
    <t>Peinture vinylique  sur faux plafond</t>
  </si>
  <si>
    <t xml:space="preserve">Peinture glycérophtalique  sur huisserie </t>
  </si>
  <si>
    <t>revetement bitumeux sur la dalle(toiture)</t>
  </si>
  <si>
    <t>REV-2-4</t>
  </si>
  <si>
    <t>REV-2-5</t>
  </si>
  <si>
    <t>Beton armé pour dalle de compression</t>
  </si>
  <si>
    <t>Démlition du batiment non achevé existant</t>
  </si>
  <si>
    <t>Entrevous(hourdis) pour dalle</t>
  </si>
  <si>
    <r>
      <t>m</t>
    </r>
    <r>
      <rPr>
        <vertAlign val="superscript"/>
        <sz val="11"/>
        <color theme="1"/>
        <rFont val="Times New Roman"/>
        <family val="1"/>
      </rPr>
      <t>3</t>
    </r>
  </si>
  <si>
    <r>
      <t>Béton armé dosé à 350 kg/m</t>
    </r>
    <r>
      <rPr>
        <b/>
        <vertAlign val="superscript"/>
        <sz val="11"/>
        <color theme="1"/>
        <rFont val="Times New Roman"/>
        <family val="1"/>
      </rPr>
      <t>3</t>
    </r>
  </si>
  <si>
    <r>
      <t>Béton armé dosé à 350kg/m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pour semelles,demi colonne et colonne</t>
    </r>
  </si>
  <si>
    <r>
      <t>Béton armé dosé à 350kg/m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pour chainage inferieur  et superieur</t>
    </r>
  </si>
  <si>
    <r>
      <t>m</t>
    </r>
    <r>
      <rPr>
        <vertAlign val="superscript"/>
        <sz val="11"/>
        <color theme="1"/>
        <rFont val="Times New Roman"/>
        <family val="1"/>
      </rPr>
      <t>2</t>
    </r>
  </si>
  <si>
    <r>
      <t>Béton armé dosé à 350kg/m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pour  colonne et demi colonne</t>
    </r>
  </si>
  <si>
    <r>
      <t>Béton armé dosé à 350kg/m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pour chainage  superieur</t>
    </r>
  </si>
  <si>
    <t>REV-2-6</t>
  </si>
  <si>
    <t>HUI-2-4</t>
  </si>
  <si>
    <t>PU  EN CHIFFRE(en euro)</t>
  </si>
  <si>
    <t>P.U EN LETTRE(en euro)</t>
  </si>
  <si>
    <r>
      <t>m</t>
    </r>
    <r>
      <rPr>
        <vertAlign val="superscript"/>
        <sz val="11"/>
        <rFont val="Times New Roman"/>
        <family val="1"/>
      </rPr>
      <t>3</t>
    </r>
  </si>
  <si>
    <r>
      <t>Béton armé dosé à 350 kg/m</t>
    </r>
    <r>
      <rPr>
        <b/>
        <vertAlign val="superscript"/>
        <sz val="11"/>
        <rFont val="Times New Roman"/>
        <family val="1"/>
      </rPr>
      <t>3</t>
    </r>
  </si>
  <si>
    <r>
      <t>Béton armé dosé à 350kg/m</t>
    </r>
    <r>
      <rPr>
        <vertAlign val="super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pour semelles,demi colonne et colonne</t>
    </r>
  </si>
  <si>
    <r>
      <t>Béton armé dosé à 350kg/m</t>
    </r>
    <r>
      <rPr>
        <vertAlign val="super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pour chainage inferieur  et superieur</t>
    </r>
  </si>
  <si>
    <r>
      <t>m</t>
    </r>
    <r>
      <rPr>
        <vertAlign val="superscript"/>
        <sz val="11"/>
        <rFont val="Times New Roman"/>
        <family val="1"/>
      </rPr>
      <t>2</t>
    </r>
  </si>
  <si>
    <t>Beton armé pour poutrelles et poutre de la dalle</t>
  </si>
  <si>
    <t>revetement sous dalle avec enduit de ciment taloché fin</t>
  </si>
  <si>
    <t>Roofing de protection contre l'humidité ascensionnelle dans les murs et sous dalles</t>
  </si>
  <si>
    <t>revetetement exterieur avec des pierres seches</t>
  </si>
  <si>
    <t>HUI-2-5</t>
  </si>
  <si>
    <t>Puit de lumiere type SHED-NACO</t>
  </si>
  <si>
    <t>AMEN-2</t>
  </si>
  <si>
    <t>AMEN-3</t>
  </si>
  <si>
    <t>Maconnerie d'elevation  en moellon de carrière</t>
  </si>
  <si>
    <t>Maconnerie en moellon pour les escaliers d'accès</t>
  </si>
  <si>
    <t>HUI-2</t>
  </si>
  <si>
    <t>Fenêtres</t>
  </si>
  <si>
    <t>TRAVAUX PREPARATOIRES</t>
  </si>
  <si>
    <t>Désherbage,débroussaillage et décapage de la terre végétale et nettoyage du terrain</t>
  </si>
  <si>
    <t>Démolition du batiment non achevé existant</t>
  </si>
  <si>
    <t>Terrassement  de la plateforme en déblai</t>
  </si>
  <si>
    <t>Béton de forme interieur du batiment,trotoire et Rampes d'acces</t>
  </si>
  <si>
    <t>Maconnerie d'élevation  en moellons de carriere</t>
  </si>
  <si>
    <t>Entrevous (hourdis) pour dalle</t>
  </si>
  <si>
    <t>revêtement avec des pierres sèches</t>
  </si>
  <si>
    <t xml:space="preserve">Carreaux de sol 60x60 a l'interieur du batiment au RDC </t>
  </si>
  <si>
    <t>Revêtement sous dalle avec mortier de ciment taloché</t>
  </si>
  <si>
    <t>Revêtement du trotoire et de la rampe d'accès en pierres d'ardoirse</t>
  </si>
  <si>
    <t>Revêtement bitumeux sur la dalle (toiture)</t>
  </si>
  <si>
    <t xml:space="preserve">Chape lissée à l'interieur des classes à l'étage </t>
  </si>
  <si>
    <t xml:space="preserve">Revêtement du balcon de l'étage avec des briques cuites en argiles </t>
  </si>
  <si>
    <t xml:space="preserve">I.    REZ DE CHAUSSEE </t>
  </si>
  <si>
    <t>II.     ETAGE</t>
  </si>
  <si>
    <t xml:space="preserve">RESERVOIR DE COLLECTE DES EAUX PLUVIALES </t>
  </si>
  <si>
    <t xml:space="preserve">RESERVOIR </t>
  </si>
  <si>
    <t>Fouille pour  réservoir</t>
  </si>
  <si>
    <t>Fourniture et installation d'une pompe refoulante</t>
  </si>
  <si>
    <t>Béton armé pour la dalle de couverture</t>
  </si>
  <si>
    <t>Tuyau PVC 110 pour Collecte des eaux</t>
  </si>
  <si>
    <r>
      <t xml:space="preserve">TOTAL POUR LE RDC en </t>
    </r>
    <r>
      <rPr>
        <b/>
        <sz val="11"/>
        <color theme="1"/>
        <rFont val="Georgia"/>
        <family val="1"/>
      </rPr>
      <t>€</t>
    </r>
    <r>
      <rPr>
        <b/>
        <sz val="11"/>
        <color theme="1"/>
        <rFont val="Times New Roman"/>
        <family val="1"/>
      </rPr>
      <t xml:space="preserve"> (HTVA)</t>
    </r>
  </si>
  <si>
    <t>TOTAL POUR L'ETAGE en € (HTVA)</t>
  </si>
  <si>
    <t>TOTAL GENERAL en € (HTVA)</t>
  </si>
  <si>
    <t>DQE POUR LES TRAVAUX DE CONSTRUCTION NEUVE D’UN CENTRE DE RESSOURCES POLYVALENT AU CEM MUYINGA</t>
  </si>
  <si>
    <t>entrevous (hourdis) pour dalle</t>
  </si>
  <si>
    <t>Fenêtres à louvres ( NACO) (80x258,5 cm)</t>
  </si>
  <si>
    <t>Fenêtres ouvrantes (80X80cm)</t>
  </si>
  <si>
    <t>Escalier métallique</t>
  </si>
  <si>
    <t xml:space="preserve"> Puit de lumière type SHED-NACO (2x0,5)</t>
  </si>
  <si>
    <t>Fenêtres ouvrantes (80x80 cm)</t>
  </si>
  <si>
    <t>SOUS TOTAL INS-</t>
  </si>
  <si>
    <t>SOUS TOTAL PREP-</t>
  </si>
  <si>
    <t>SOUS TOTAL TER-</t>
  </si>
  <si>
    <t>SOUS TOTAL FOND-</t>
  </si>
  <si>
    <t>SOUS TOTAL BET-</t>
  </si>
  <si>
    <t>SOUS TOTAL PAV-</t>
  </si>
  <si>
    <t>SOUS TOTAL MAC-</t>
  </si>
  <si>
    <t>SOUS TOTAL REV-</t>
  </si>
  <si>
    <t>SOUS TOTAL HUI-</t>
  </si>
  <si>
    <t>SOUS TOTAL ELE-</t>
  </si>
  <si>
    <t>SOUS TOTAL REP-</t>
  </si>
  <si>
    <t>SOUS TOTAL EVAC-</t>
  </si>
  <si>
    <t>EQ-</t>
  </si>
  <si>
    <t>SOUS TOTAL EQ-</t>
  </si>
  <si>
    <t>SOUS TOTAL AMEN-</t>
  </si>
  <si>
    <t>BPU POUR LES TRAVAUX DE CONSTRUCTION NEUVE D’UN CENTRE DE RESSOURCES POLYVALENT AU CEM MUYINGA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</si>
</sst>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  <numFmt numFmtId="167" formatCode="_-* #,##0\ _€_-;\-* #,##0\ _€_-;_-* &quot;-&quot;?\ _€_-;_-@_-"/>
    <numFmt numFmtId="168" formatCode="#,##0.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vertAlign val="superscript"/>
      <sz val="11"/>
      <name val="Times New Roman"/>
      <family val="1"/>
    </font>
    <font>
      <b/>
      <vertAlign val="superscript"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3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left" vertical="center" wrapText="1"/>
    </xf>
    <xf numFmtId="168" fontId="6" fillId="2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168" fontId="3" fillId="2" borderId="1" xfId="1" applyNumberFormat="1" applyFont="1" applyFill="1" applyBorder="1" applyAlignment="1">
      <alignment horizontal="center" vertical="center"/>
    </xf>
    <xf numFmtId="168" fontId="3" fillId="2" borderId="1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/>
    </xf>
    <xf numFmtId="168" fontId="6" fillId="4" borderId="1" xfId="1" applyNumberFormat="1" applyFont="1" applyFill="1" applyBorder="1" applyAlignment="1">
      <alignment horizontal="center" wrapText="1"/>
    </xf>
    <xf numFmtId="168" fontId="6" fillId="4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168" fontId="6" fillId="2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8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165" fontId="3" fillId="2" borderId="3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left" vertical="center"/>
    </xf>
    <xf numFmtId="167" fontId="2" fillId="2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/>
    <xf numFmtId="3" fontId="11" fillId="0" borderId="1" xfId="0" applyNumberFormat="1" applyFont="1" applyFill="1" applyBorder="1"/>
    <xf numFmtId="2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8" fontId="3" fillId="2" borderId="1" xfId="1" applyNumberFormat="1" applyFont="1" applyFill="1" applyBorder="1" applyAlignment="1">
      <alignment horizontal="center" vertical="top"/>
    </xf>
    <xf numFmtId="164" fontId="3" fillId="2" borderId="1" xfId="1" applyFont="1" applyFill="1" applyBorder="1" applyAlignment="1">
      <alignment horizontal="center" vertical="center"/>
    </xf>
    <xf numFmtId="168" fontId="3" fillId="2" borderId="1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left" vertical="center"/>
    </xf>
    <xf numFmtId="166" fontId="2" fillId="0" borderId="1" xfId="1" applyNumberFormat="1" applyFont="1" applyFill="1" applyBorder="1" applyAlignment="1">
      <alignment horizontal="left" vertical="center"/>
    </xf>
    <xf numFmtId="168" fontId="6" fillId="3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wrapText="1"/>
    </xf>
    <xf numFmtId="168" fontId="6" fillId="2" borderId="0" xfId="0" applyNumberFormat="1" applyFont="1" applyFill="1" applyBorder="1" applyAlignment="1">
      <alignment horizontal="center" vertical="center"/>
    </xf>
    <xf numFmtId="164" fontId="3" fillId="0" borderId="0" xfId="1" applyFont="1" applyAlignment="1">
      <alignment horizontal="left" vertical="center"/>
    </xf>
    <xf numFmtId="168" fontId="3" fillId="0" borderId="0" xfId="0" applyNumberFormat="1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2" fillId="2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left" vertical="center" wrapText="1"/>
    </xf>
    <xf numFmtId="168" fontId="13" fillId="2" borderId="1" xfId="1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1" applyFont="1" applyFill="1" applyBorder="1" applyAlignment="1">
      <alignment vertical="center" wrapText="1"/>
    </xf>
    <xf numFmtId="168" fontId="13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/>
    </xf>
    <xf numFmtId="168" fontId="12" fillId="2" borderId="1" xfId="1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168" fontId="13" fillId="2" borderId="1" xfId="1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right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6" fontId="12" fillId="2" borderId="1" xfId="1" applyNumberFormat="1" applyFont="1" applyFill="1" applyBorder="1" applyAlignment="1">
      <alignment horizontal="left" vertical="center"/>
    </xf>
    <xf numFmtId="167" fontId="4" fillId="2" borderId="1" xfId="0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3" fontId="12" fillId="2" borderId="1" xfId="0" applyNumberFormat="1" applyFont="1" applyFill="1" applyBorder="1"/>
    <xf numFmtId="3" fontId="17" fillId="2" borderId="1" xfId="0" applyNumberFormat="1" applyFont="1" applyFill="1" applyBorder="1"/>
    <xf numFmtId="0" fontId="13" fillId="2" borderId="1" xfId="0" applyFont="1" applyFill="1" applyBorder="1" applyAlignment="1">
      <alignment vertical="center"/>
    </xf>
    <xf numFmtId="168" fontId="12" fillId="2" borderId="1" xfId="1" applyNumberFormat="1" applyFont="1" applyFill="1" applyBorder="1" applyAlignment="1">
      <alignment horizontal="center" vertical="top"/>
    </xf>
    <xf numFmtId="168" fontId="12" fillId="2" borderId="1" xfId="1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wrapText="1"/>
    </xf>
    <xf numFmtId="168" fontId="13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164" fontId="12" fillId="2" borderId="0" xfId="1" applyFont="1" applyFill="1" applyAlignment="1">
      <alignment horizontal="left" vertical="center"/>
    </xf>
    <xf numFmtId="168" fontId="12" fillId="2" borderId="0" xfId="0" applyNumberFormat="1" applyFont="1" applyFill="1"/>
    <xf numFmtId="165" fontId="12" fillId="2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8" fontId="6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vertical="top" wrapText="1"/>
    </xf>
    <xf numFmtId="0" fontId="6" fillId="5" borderId="2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18" fillId="2" borderId="5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92"/>
  <sheetViews>
    <sheetView view="pageLayout" zoomScaleNormal="100" workbookViewId="0">
      <selection activeCell="I112" sqref="I112"/>
    </sheetView>
  </sheetViews>
  <sheetFormatPr baseColWidth="10" defaultColWidth="9.109375" defaultRowHeight="13.8" x14ac:dyDescent="0.25"/>
  <cols>
    <col min="1" max="1" width="10.88671875" style="62" customWidth="1"/>
    <col min="2" max="2" width="56.6640625" style="104" bestFit="1" customWidth="1"/>
    <col min="3" max="3" width="7.33203125" style="62" customWidth="1"/>
    <col min="4" max="4" width="11.21875" style="105" bestFit="1" customWidth="1"/>
    <col min="5" max="5" width="23.6640625" style="106" bestFit="1" customWidth="1"/>
    <col min="6" max="16384" width="9.109375" style="62"/>
  </cols>
  <sheetData>
    <row r="1" spans="1:5" ht="15.6" customHeight="1" x14ac:dyDescent="0.25">
      <c r="A1" s="120" t="s">
        <v>251</v>
      </c>
      <c r="B1" s="120"/>
      <c r="C1" s="120"/>
      <c r="D1" s="120"/>
      <c r="E1" s="120"/>
    </row>
    <row r="2" spans="1:5" ht="19.5" customHeight="1" x14ac:dyDescent="0.25">
      <c r="A2" s="121"/>
      <c r="B2" s="121"/>
      <c r="C2" s="121"/>
      <c r="D2" s="121"/>
      <c r="E2" s="121"/>
    </row>
    <row r="3" spans="1:5" ht="41.4" x14ac:dyDescent="0.25">
      <c r="A3" s="63" t="s">
        <v>4</v>
      </c>
      <c r="B3" s="63" t="s">
        <v>51</v>
      </c>
      <c r="C3" s="64" t="s">
        <v>49</v>
      </c>
      <c r="D3" s="65" t="s">
        <v>185</v>
      </c>
      <c r="E3" s="66" t="s">
        <v>186</v>
      </c>
    </row>
    <row r="4" spans="1:5" x14ac:dyDescent="0.25">
      <c r="A4" s="63" t="s">
        <v>54</v>
      </c>
      <c r="B4" s="67" t="s">
        <v>8</v>
      </c>
      <c r="C4" s="67"/>
      <c r="D4" s="68"/>
      <c r="E4" s="69"/>
    </row>
    <row r="5" spans="1:5" x14ac:dyDescent="0.25">
      <c r="A5" s="70" t="s">
        <v>19</v>
      </c>
      <c r="B5" s="70" t="s">
        <v>55</v>
      </c>
      <c r="C5" s="71" t="s">
        <v>6</v>
      </c>
      <c r="D5" s="72"/>
      <c r="E5" s="73"/>
    </row>
    <row r="6" spans="1:5" x14ac:dyDescent="0.25">
      <c r="A6" s="70" t="s">
        <v>50</v>
      </c>
      <c r="B6" s="70" t="s">
        <v>56</v>
      </c>
      <c r="C6" s="71" t="s">
        <v>6</v>
      </c>
      <c r="D6" s="17"/>
      <c r="E6" s="73"/>
    </row>
    <row r="7" spans="1:5" s="74" customFormat="1" x14ac:dyDescent="0.25">
      <c r="A7" s="70" t="s">
        <v>20</v>
      </c>
      <c r="B7" s="70" t="s">
        <v>44</v>
      </c>
      <c r="C7" s="71" t="s">
        <v>49</v>
      </c>
      <c r="D7" s="17"/>
      <c r="E7" s="73"/>
    </row>
    <row r="8" spans="1:5" x14ac:dyDescent="0.25">
      <c r="A8" s="75" t="s">
        <v>57</v>
      </c>
      <c r="B8" s="63" t="s">
        <v>204</v>
      </c>
      <c r="C8" s="76"/>
      <c r="D8" s="77"/>
      <c r="E8" s="73"/>
    </row>
    <row r="9" spans="1:5" ht="44.25" customHeight="1" x14ac:dyDescent="0.25">
      <c r="A9" s="70" t="s">
        <v>109</v>
      </c>
      <c r="B9" s="70" t="s">
        <v>205</v>
      </c>
      <c r="C9" s="71" t="s">
        <v>7</v>
      </c>
      <c r="D9" s="17"/>
      <c r="E9" s="73"/>
    </row>
    <row r="10" spans="1:5" x14ac:dyDescent="0.25">
      <c r="A10" s="78" t="s">
        <v>110</v>
      </c>
      <c r="B10" s="70" t="s">
        <v>206</v>
      </c>
      <c r="C10" s="71" t="s">
        <v>7</v>
      </c>
      <c r="D10" s="17"/>
      <c r="E10" s="73"/>
    </row>
    <row r="11" spans="1:5" x14ac:dyDescent="0.25">
      <c r="A11" s="63" t="s">
        <v>58</v>
      </c>
      <c r="B11" s="63" t="s">
        <v>59</v>
      </c>
      <c r="C11" s="79"/>
      <c r="D11" s="80"/>
      <c r="E11" s="73"/>
    </row>
    <row r="12" spans="1:5" ht="16.8" x14ac:dyDescent="0.25">
      <c r="A12" s="70" t="s">
        <v>21</v>
      </c>
      <c r="B12" s="70" t="s">
        <v>207</v>
      </c>
      <c r="C12" s="71" t="s">
        <v>187</v>
      </c>
      <c r="D12" s="17"/>
      <c r="E12" s="73"/>
    </row>
    <row r="13" spans="1:5" ht="16.8" x14ac:dyDescent="0.25">
      <c r="A13" s="70" t="s">
        <v>34</v>
      </c>
      <c r="B13" s="70" t="s">
        <v>61</v>
      </c>
      <c r="C13" s="71" t="s">
        <v>187</v>
      </c>
      <c r="D13" s="17"/>
      <c r="E13" s="73"/>
    </row>
    <row r="14" spans="1:5" x14ac:dyDescent="0.25">
      <c r="A14" s="63" t="s">
        <v>62</v>
      </c>
      <c r="B14" s="63" t="s">
        <v>63</v>
      </c>
      <c r="C14" s="71"/>
      <c r="D14" s="72"/>
      <c r="E14" s="73"/>
    </row>
    <row r="15" spans="1:5" ht="16.8" x14ac:dyDescent="0.25">
      <c r="A15" s="70" t="s">
        <v>64</v>
      </c>
      <c r="B15" s="70" t="s">
        <v>147</v>
      </c>
      <c r="C15" s="81" t="s">
        <v>187</v>
      </c>
      <c r="D15" s="32"/>
      <c r="E15" s="73"/>
    </row>
    <row r="16" spans="1:5" x14ac:dyDescent="0.25">
      <c r="A16" s="70" t="s">
        <v>65</v>
      </c>
      <c r="B16" s="70" t="s">
        <v>66</v>
      </c>
      <c r="C16" s="81" t="s">
        <v>48</v>
      </c>
      <c r="D16" s="32"/>
      <c r="E16" s="73"/>
    </row>
    <row r="17" spans="1:5" x14ac:dyDescent="0.25">
      <c r="A17" s="63" t="s">
        <v>9</v>
      </c>
      <c r="B17" s="63" t="s">
        <v>67</v>
      </c>
      <c r="C17" s="79"/>
      <c r="D17" s="80"/>
      <c r="E17" s="73"/>
    </row>
    <row r="18" spans="1:5" x14ac:dyDescent="0.25">
      <c r="A18" s="63" t="s">
        <v>25</v>
      </c>
      <c r="B18" s="63" t="s">
        <v>68</v>
      </c>
      <c r="C18" s="79"/>
      <c r="D18" s="80"/>
      <c r="E18" s="73"/>
    </row>
    <row r="19" spans="1:5" ht="16.8" x14ac:dyDescent="0.25">
      <c r="A19" s="70" t="s">
        <v>69</v>
      </c>
      <c r="B19" s="70" t="s">
        <v>70</v>
      </c>
      <c r="C19" s="81" t="s">
        <v>187</v>
      </c>
      <c r="D19" s="32"/>
      <c r="E19" s="73"/>
    </row>
    <row r="20" spans="1:5" ht="16.8" x14ac:dyDescent="0.25">
      <c r="A20" s="70" t="s">
        <v>111</v>
      </c>
      <c r="B20" s="70" t="s">
        <v>87</v>
      </c>
      <c r="C20" s="81" t="s">
        <v>187</v>
      </c>
      <c r="D20" s="32"/>
      <c r="E20" s="73"/>
    </row>
    <row r="21" spans="1:5" ht="16.8" x14ac:dyDescent="0.25">
      <c r="A21" s="70" t="s">
        <v>111</v>
      </c>
      <c r="B21" s="70" t="s">
        <v>148</v>
      </c>
      <c r="C21" s="81" t="s">
        <v>187</v>
      </c>
      <c r="D21" s="32"/>
      <c r="E21" s="73"/>
    </row>
    <row r="22" spans="1:5" ht="16.8" x14ac:dyDescent="0.25">
      <c r="A22" s="63" t="s">
        <v>26</v>
      </c>
      <c r="B22" s="63" t="s">
        <v>188</v>
      </c>
      <c r="C22" s="79"/>
      <c r="D22" s="80"/>
      <c r="E22" s="73"/>
    </row>
    <row r="23" spans="1:5" ht="30.6" x14ac:dyDescent="0.25">
      <c r="A23" s="70" t="s">
        <v>112</v>
      </c>
      <c r="B23" s="70" t="s">
        <v>189</v>
      </c>
      <c r="C23" s="82" t="s">
        <v>187</v>
      </c>
      <c r="D23" s="32"/>
      <c r="E23" s="73"/>
    </row>
    <row r="24" spans="1:5" ht="16.8" x14ac:dyDescent="0.25">
      <c r="A24" s="70" t="s">
        <v>71</v>
      </c>
      <c r="B24" s="70" t="s">
        <v>190</v>
      </c>
      <c r="C24" s="82" t="s">
        <v>187</v>
      </c>
      <c r="D24" s="32"/>
      <c r="E24" s="73"/>
    </row>
    <row r="25" spans="1:5" ht="29.25" customHeight="1" x14ac:dyDescent="0.25">
      <c r="A25" s="70" t="s">
        <v>88</v>
      </c>
      <c r="B25" s="83" t="s">
        <v>192</v>
      </c>
      <c r="C25" s="82" t="s">
        <v>187</v>
      </c>
      <c r="D25" s="32"/>
      <c r="E25" s="73"/>
    </row>
    <row r="26" spans="1:5" ht="16.8" x14ac:dyDescent="0.25">
      <c r="A26" s="70" t="s">
        <v>113</v>
      </c>
      <c r="B26" s="83" t="s">
        <v>105</v>
      </c>
      <c r="C26" s="82" t="s">
        <v>187</v>
      </c>
      <c r="D26" s="32"/>
      <c r="E26" s="73"/>
    </row>
    <row r="27" spans="1:5" x14ac:dyDescent="0.25">
      <c r="A27" s="63" t="s">
        <v>72</v>
      </c>
      <c r="B27" s="63" t="s">
        <v>10</v>
      </c>
      <c r="C27" s="79"/>
      <c r="D27" s="80"/>
      <c r="E27" s="73"/>
    </row>
    <row r="28" spans="1:5" ht="16.8" x14ac:dyDescent="0.25">
      <c r="A28" s="70" t="s">
        <v>27</v>
      </c>
      <c r="B28" s="70" t="s">
        <v>73</v>
      </c>
      <c r="C28" s="81" t="s">
        <v>187</v>
      </c>
      <c r="D28" s="32"/>
      <c r="E28" s="73"/>
    </row>
    <row r="29" spans="1:5" ht="16.8" x14ac:dyDescent="0.25">
      <c r="A29" s="70" t="s">
        <v>28</v>
      </c>
      <c r="B29" s="70" t="s">
        <v>149</v>
      </c>
      <c r="C29" s="81" t="s">
        <v>187</v>
      </c>
      <c r="D29" s="32"/>
      <c r="E29" s="73"/>
    </row>
    <row r="30" spans="1:5" x14ac:dyDescent="0.25">
      <c r="A30" s="70" t="s">
        <v>29</v>
      </c>
      <c r="B30" s="70" t="s">
        <v>74</v>
      </c>
      <c r="C30" s="81" t="s">
        <v>0</v>
      </c>
      <c r="D30" s="32"/>
      <c r="E30" s="73"/>
    </row>
    <row r="31" spans="1:5" x14ac:dyDescent="0.25">
      <c r="A31" s="63" t="s">
        <v>75</v>
      </c>
      <c r="B31" s="63" t="s">
        <v>11</v>
      </c>
      <c r="C31" s="79"/>
      <c r="D31" s="80"/>
      <c r="E31" s="73"/>
    </row>
    <row r="32" spans="1:5" ht="27.6" x14ac:dyDescent="0.25">
      <c r="A32" s="70" t="s">
        <v>76</v>
      </c>
      <c r="B32" s="70" t="s">
        <v>77</v>
      </c>
      <c r="C32" s="82" t="s">
        <v>0</v>
      </c>
      <c r="D32" s="32"/>
      <c r="E32" s="73"/>
    </row>
    <row r="33" spans="1:5" x14ac:dyDescent="0.25">
      <c r="A33" s="70" t="s">
        <v>114</v>
      </c>
      <c r="B33" s="84" t="s">
        <v>209</v>
      </c>
      <c r="C33" s="82" t="s">
        <v>0</v>
      </c>
      <c r="D33" s="32"/>
      <c r="E33" s="73"/>
    </row>
    <row r="34" spans="1:5" ht="16.8" x14ac:dyDescent="0.25">
      <c r="A34" s="70" t="s">
        <v>122</v>
      </c>
      <c r="B34" s="85" t="s">
        <v>201</v>
      </c>
      <c r="C34" s="82" t="s">
        <v>187</v>
      </c>
      <c r="D34" s="32"/>
      <c r="E34" s="73"/>
    </row>
    <row r="35" spans="1:5" x14ac:dyDescent="0.25">
      <c r="A35" s="70" t="s">
        <v>123</v>
      </c>
      <c r="B35" s="85" t="s">
        <v>210</v>
      </c>
      <c r="C35" s="82" t="s">
        <v>0</v>
      </c>
      <c r="D35" s="32"/>
      <c r="E35" s="73"/>
    </row>
    <row r="36" spans="1:5" x14ac:dyDescent="0.25">
      <c r="A36" s="70" t="s">
        <v>124</v>
      </c>
      <c r="B36" s="85" t="s">
        <v>158</v>
      </c>
      <c r="C36" s="82" t="s">
        <v>0</v>
      </c>
      <c r="D36" s="32"/>
      <c r="E36" s="73"/>
    </row>
    <row r="37" spans="1:5" x14ac:dyDescent="0.25">
      <c r="A37" s="63" t="s">
        <v>12</v>
      </c>
      <c r="B37" s="63" t="s">
        <v>78</v>
      </c>
      <c r="C37" s="79"/>
      <c r="D37" s="80"/>
      <c r="E37" s="73"/>
    </row>
    <row r="38" spans="1:5" x14ac:dyDescent="0.25">
      <c r="A38" s="63" t="s">
        <v>79</v>
      </c>
      <c r="B38" s="63" t="s">
        <v>80</v>
      </c>
      <c r="C38" s="79"/>
      <c r="D38" s="80"/>
      <c r="E38" s="73"/>
    </row>
    <row r="39" spans="1:5" x14ac:dyDescent="0.25">
      <c r="A39" s="70" t="s">
        <v>115</v>
      </c>
      <c r="B39" s="70" t="s">
        <v>163</v>
      </c>
      <c r="C39" s="81" t="s">
        <v>0</v>
      </c>
      <c r="D39" s="80"/>
      <c r="E39" s="73"/>
    </row>
    <row r="40" spans="1:5" x14ac:dyDescent="0.25">
      <c r="A40" s="70" t="s">
        <v>116</v>
      </c>
      <c r="B40" s="70" t="s">
        <v>81</v>
      </c>
      <c r="C40" s="81" t="s">
        <v>1</v>
      </c>
      <c r="D40" s="80"/>
      <c r="E40" s="73"/>
    </row>
    <row r="41" spans="1:5" x14ac:dyDescent="0.25">
      <c r="A41" s="70" t="s">
        <v>152</v>
      </c>
      <c r="B41" s="70" t="s">
        <v>211</v>
      </c>
      <c r="C41" s="81" t="s">
        <v>0</v>
      </c>
      <c r="D41" s="80"/>
      <c r="E41" s="73"/>
    </row>
    <row r="42" spans="1:5" x14ac:dyDescent="0.25">
      <c r="A42" s="70" t="s">
        <v>82</v>
      </c>
      <c r="B42" s="63" t="s">
        <v>13</v>
      </c>
      <c r="C42" s="79"/>
      <c r="D42" s="80"/>
      <c r="E42" s="73"/>
    </row>
    <row r="43" spans="1:5" x14ac:dyDescent="0.25">
      <c r="A43" s="70" t="s">
        <v>117</v>
      </c>
      <c r="B43" s="70" t="s">
        <v>213</v>
      </c>
      <c r="C43" s="81" t="s">
        <v>0</v>
      </c>
      <c r="D43" s="80"/>
      <c r="E43" s="73"/>
    </row>
    <row r="44" spans="1:5" x14ac:dyDescent="0.25">
      <c r="A44" s="70" t="s">
        <v>118</v>
      </c>
      <c r="B44" s="70" t="s">
        <v>212</v>
      </c>
      <c r="C44" s="81" t="s">
        <v>0</v>
      </c>
      <c r="D44" s="80"/>
      <c r="E44" s="73"/>
    </row>
    <row r="45" spans="1:5" x14ac:dyDescent="0.25">
      <c r="A45" s="70" t="s">
        <v>119</v>
      </c>
      <c r="B45" s="70" t="s">
        <v>214</v>
      </c>
      <c r="C45" s="81" t="s">
        <v>0</v>
      </c>
      <c r="D45" s="80"/>
      <c r="E45" s="73"/>
    </row>
    <row r="46" spans="1:5" x14ac:dyDescent="0.25">
      <c r="A46" s="70" t="s">
        <v>171</v>
      </c>
      <c r="B46" s="70" t="s">
        <v>215</v>
      </c>
      <c r="C46" s="81" t="s">
        <v>0</v>
      </c>
      <c r="D46" s="80"/>
      <c r="E46" s="73"/>
    </row>
    <row r="47" spans="1:5" x14ac:dyDescent="0.25">
      <c r="A47" s="70" t="s">
        <v>172</v>
      </c>
      <c r="B47" s="70" t="s">
        <v>216</v>
      </c>
      <c r="C47" s="81" t="s">
        <v>0</v>
      </c>
      <c r="D47" s="80"/>
      <c r="E47" s="73"/>
    </row>
    <row r="48" spans="1:5" x14ac:dyDescent="0.25">
      <c r="A48" s="70" t="s">
        <v>183</v>
      </c>
      <c r="B48" s="70" t="s">
        <v>217</v>
      </c>
      <c r="C48" s="81" t="s">
        <v>0</v>
      </c>
      <c r="D48" s="80"/>
      <c r="E48" s="73"/>
    </row>
    <row r="49" spans="1:5" x14ac:dyDescent="0.25">
      <c r="A49" s="63" t="s">
        <v>83</v>
      </c>
      <c r="B49" s="67" t="s">
        <v>84</v>
      </c>
      <c r="C49" s="81"/>
      <c r="D49" s="80"/>
      <c r="E49" s="73"/>
    </row>
    <row r="50" spans="1:5" ht="15.6" x14ac:dyDescent="0.25">
      <c r="A50" s="63" t="s">
        <v>30</v>
      </c>
      <c r="B50" s="86" t="s">
        <v>14</v>
      </c>
      <c r="C50" s="82"/>
      <c r="D50" s="87"/>
      <c r="E50" s="88"/>
    </row>
    <row r="51" spans="1:5" x14ac:dyDescent="0.25">
      <c r="A51" s="70" t="s">
        <v>31</v>
      </c>
      <c r="B51" s="89" t="s">
        <v>153</v>
      </c>
      <c r="C51" s="82" t="s">
        <v>35</v>
      </c>
      <c r="D51" s="32"/>
      <c r="E51" s="73"/>
    </row>
    <row r="52" spans="1:5" x14ac:dyDescent="0.25">
      <c r="A52" s="70" t="s">
        <v>36</v>
      </c>
      <c r="B52" s="89" t="s">
        <v>167</v>
      </c>
      <c r="C52" s="82" t="s">
        <v>35</v>
      </c>
      <c r="D52" s="80"/>
      <c r="E52" s="73"/>
    </row>
    <row r="53" spans="1:5" x14ac:dyDescent="0.25">
      <c r="A53" s="63" t="s">
        <v>202</v>
      </c>
      <c r="B53" s="67" t="s">
        <v>16</v>
      </c>
      <c r="C53" s="82"/>
      <c r="D53" s="80"/>
      <c r="E53" s="73"/>
    </row>
    <row r="54" spans="1:5" x14ac:dyDescent="0.25">
      <c r="A54" s="70" t="s">
        <v>32</v>
      </c>
      <c r="B54" s="90" t="s">
        <v>232</v>
      </c>
      <c r="C54" s="82" t="s">
        <v>5</v>
      </c>
      <c r="D54" s="32"/>
      <c r="E54" s="73"/>
    </row>
    <row r="55" spans="1:5" x14ac:dyDescent="0.25">
      <c r="A55" s="70" t="s">
        <v>33</v>
      </c>
      <c r="B55" s="90" t="s">
        <v>231</v>
      </c>
      <c r="C55" s="82" t="s">
        <v>5</v>
      </c>
      <c r="D55" s="32"/>
      <c r="E55" s="73"/>
    </row>
    <row r="56" spans="1:5" x14ac:dyDescent="0.25">
      <c r="A56" s="70" t="s">
        <v>120</v>
      </c>
      <c r="B56" s="90" t="s">
        <v>197</v>
      </c>
      <c r="C56" s="82" t="s">
        <v>5</v>
      </c>
      <c r="D56" s="80"/>
      <c r="E56" s="73"/>
    </row>
    <row r="57" spans="1:5" x14ac:dyDescent="0.25">
      <c r="A57" s="70" t="s">
        <v>184</v>
      </c>
      <c r="B57" s="90" t="s">
        <v>233</v>
      </c>
      <c r="C57" s="82" t="s">
        <v>3</v>
      </c>
      <c r="D57" s="80"/>
      <c r="E57" s="73"/>
    </row>
    <row r="58" spans="1:5" x14ac:dyDescent="0.25">
      <c r="A58" s="70" t="s">
        <v>196</v>
      </c>
      <c r="B58" s="90" t="s">
        <v>154</v>
      </c>
      <c r="C58" s="81" t="s">
        <v>0</v>
      </c>
      <c r="D58" s="80"/>
      <c r="E58" s="73"/>
    </row>
    <row r="59" spans="1:5" x14ac:dyDescent="0.25">
      <c r="A59" s="63" t="s">
        <v>159</v>
      </c>
      <c r="B59" s="63" t="s">
        <v>39</v>
      </c>
      <c r="C59" s="79"/>
      <c r="D59" s="80"/>
      <c r="E59" s="73"/>
    </row>
    <row r="60" spans="1:5" x14ac:dyDescent="0.25">
      <c r="A60" s="70" t="s">
        <v>160</v>
      </c>
      <c r="B60" s="70" t="s">
        <v>161</v>
      </c>
      <c r="C60" s="81" t="s">
        <v>0</v>
      </c>
      <c r="D60" s="80"/>
      <c r="E60" s="73"/>
    </row>
    <row r="61" spans="1:5" x14ac:dyDescent="0.25">
      <c r="A61" s="63" t="s">
        <v>46</v>
      </c>
      <c r="B61" s="63" t="s">
        <v>47</v>
      </c>
      <c r="C61" s="79"/>
      <c r="D61" s="80"/>
      <c r="E61" s="73"/>
    </row>
    <row r="62" spans="1:5" x14ac:dyDescent="0.25">
      <c r="A62" s="70" t="s">
        <v>85</v>
      </c>
      <c r="B62" s="70" t="s">
        <v>162</v>
      </c>
      <c r="C62" s="81" t="s">
        <v>0</v>
      </c>
      <c r="D62" s="32"/>
      <c r="E62" s="73"/>
    </row>
    <row r="63" spans="1:5" x14ac:dyDescent="0.25">
      <c r="A63" s="70" t="s">
        <v>45</v>
      </c>
      <c r="B63" s="70" t="s">
        <v>169</v>
      </c>
      <c r="C63" s="81" t="s">
        <v>6</v>
      </c>
      <c r="D63" s="32"/>
      <c r="E63" s="73"/>
    </row>
    <row r="64" spans="1:5" x14ac:dyDescent="0.25">
      <c r="A64" s="75" t="s">
        <v>18</v>
      </c>
      <c r="B64" s="63" t="s">
        <v>17</v>
      </c>
      <c r="C64" s="91"/>
      <c r="D64" s="72"/>
      <c r="E64" s="73"/>
    </row>
    <row r="65" spans="1:5" x14ac:dyDescent="0.25">
      <c r="A65" s="75" t="s">
        <v>96</v>
      </c>
      <c r="B65" s="92" t="s">
        <v>95</v>
      </c>
      <c r="C65" s="91"/>
      <c r="D65" s="93"/>
      <c r="E65" s="94"/>
    </row>
    <row r="66" spans="1:5" x14ac:dyDescent="0.25">
      <c r="A66" s="70" t="s">
        <v>97</v>
      </c>
      <c r="B66" s="70" t="s">
        <v>135</v>
      </c>
      <c r="C66" s="71" t="s">
        <v>6</v>
      </c>
      <c r="D66" s="80"/>
      <c r="E66" s="73"/>
    </row>
    <row r="67" spans="1:5" x14ac:dyDescent="0.25">
      <c r="A67" s="70" t="s">
        <v>98</v>
      </c>
      <c r="B67" s="70" t="s">
        <v>90</v>
      </c>
      <c r="C67" s="71" t="s">
        <v>5</v>
      </c>
      <c r="D67" s="80"/>
      <c r="E67" s="73"/>
    </row>
    <row r="68" spans="1:5" x14ac:dyDescent="0.25">
      <c r="A68" s="70" t="s">
        <v>99</v>
      </c>
      <c r="B68" s="70" t="s">
        <v>94</v>
      </c>
      <c r="C68" s="71" t="s">
        <v>5</v>
      </c>
      <c r="D68" s="80"/>
      <c r="E68" s="73"/>
    </row>
    <row r="69" spans="1:5" x14ac:dyDescent="0.25">
      <c r="A69" s="70" t="s">
        <v>100</v>
      </c>
      <c r="B69" s="70" t="s">
        <v>91</v>
      </c>
      <c r="C69" s="71" t="s">
        <v>5</v>
      </c>
      <c r="D69" s="80"/>
      <c r="E69" s="73"/>
    </row>
    <row r="70" spans="1:5" x14ac:dyDescent="0.25">
      <c r="A70" s="70" t="s">
        <v>101</v>
      </c>
      <c r="B70" s="70" t="s">
        <v>106</v>
      </c>
      <c r="C70" s="71" t="s">
        <v>5</v>
      </c>
      <c r="D70" s="80"/>
      <c r="E70" s="73"/>
    </row>
    <row r="71" spans="1:5" x14ac:dyDescent="0.25">
      <c r="A71" s="70" t="s">
        <v>102</v>
      </c>
      <c r="B71" s="70" t="s">
        <v>107</v>
      </c>
      <c r="C71" s="71" t="s">
        <v>5</v>
      </c>
      <c r="D71" s="80"/>
      <c r="E71" s="73"/>
    </row>
    <row r="72" spans="1:5" x14ac:dyDescent="0.25">
      <c r="A72" s="70" t="s">
        <v>103</v>
      </c>
      <c r="B72" s="70" t="s">
        <v>108</v>
      </c>
      <c r="C72" s="71" t="s">
        <v>5</v>
      </c>
      <c r="D72" s="80"/>
      <c r="E72" s="73"/>
    </row>
    <row r="73" spans="1:5" x14ac:dyDescent="0.25">
      <c r="A73" s="70" t="s">
        <v>104</v>
      </c>
      <c r="B73" s="70" t="s">
        <v>137</v>
      </c>
      <c r="C73" s="71" t="s">
        <v>5</v>
      </c>
      <c r="D73" s="80"/>
      <c r="E73" s="73"/>
    </row>
    <row r="74" spans="1:5" x14ac:dyDescent="0.25">
      <c r="A74" s="70" t="s">
        <v>138</v>
      </c>
      <c r="B74" s="70" t="s">
        <v>136</v>
      </c>
      <c r="C74" s="82" t="s">
        <v>6</v>
      </c>
      <c r="D74" s="80"/>
      <c r="E74" s="73"/>
    </row>
    <row r="75" spans="1:5" x14ac:dyDescent="0.25">
      <c r="A75" s="75" t="s">
        <v>121</v>
      </c>
      <c r="B75" s="95" t="s">
        <v>220</v>
      </c>
      <c r="C75" s="91"/>
      <c r="D75" s="96"/>
      <c r="E75" s="73"/>
    </row>
    <row r="76" spans="1:5" x14ac:dyDescent="0.25">
      <c r="A76" s="75" t="s">
        <v>125</v>
      </c>
      <c r="B76" s="95" t="s">
        <v>221</v>
      </c>
      <c r="C76" s="91"/>
      <c r="D76" s="96"/>
      <c r="E76" s="73"/>
    </row>
    <row r="77" spans="1:5" ht="16.8" x14ac:dyDescent="0.25">
      <c r="A77" s="78" t="s">
        <v>126</v>
      </c>
      <c r="B77" s="90" t="s">
        <v>222</v>
      </c>
      <c r="C77" s="71" t="s">
        <v>191</v>
      </c>
      <c r="D77" s="96"/>
      <c r="E77" s="73"/>
    </row>
    <row r="78" spans="1:5" ht="16.8" x14ac:dyDescent="0.25">
      <c r="A78" s="78" t="s">
        <v>127</v>
      </c>
      <c r="B78" s="89" t="s">
        <v>155</v>
      </c>
      <c r="C78" s="71" t="s">
        <v>187</v>
      </c>
      <c r="D78" s="96"/>
      <c r="E78" s="73"/>
    </row>
    <row r="79" spans="1:5" x14ac:dyDescent="0.25">
      <c r="A79" s="78" t="s">
        <v>134</v>
      </c>
      <c r="B79" s="89" t="s">
        <v>223</v>
      </c>
      <c r="C79" s="71" t="s">
        <v>5</v>
      </c>
      <c r="D79" s="96"/>
      <c r="E79" s="73"/>
    </row>
    <row r="80" spans="1:5" ht="16.8" x14ac:dyDescent="0.25">
      <c r="A80" s="78" t="s">
        <v>128</v>
      </c>
      <c r="B80" s="90" t="s">
        <v>164</v>
      </c>
      <c r="C80" s="71" t="s">
        <v>191</v>
      </c>
      <c r="D80" s="96"/>
      <c r="E80" s="73"/>
    </row>
    <row r="81" spans="1:5" x14ac:dyDescent="0.25">
      <c r="A81" s="78" t="s">
        <v>129</v>
      </c>
      <c r="B81" s="90" t="s">
        <v>224</v>
      </c>
      <c r="C81" s="119" t="s">
        <v>48</v>
      </c>
      <c r="D81" s="96"/>
      <c r="E81" s="73"/>
    </row>
    <row r="82" spans="1:5" x14ac:dyDescent="0.25">
      <c r="A82" s="70" t="s">
        <v>130</v>
      </c>
      <c r="B82" s="90" t="s">
        <v>225</v>
      </c>
      <c r="C82" s="71" t="s">
        <v>1</v>
      </c>
      <c r="D82" s="97"/>
      <c r="E82" s="73"/>
    </row>
    <row r="83" spans="1:5" x14ac:dyDescent="0.25">
      <c r="A83" s="63" t="s">
        <v>23</v>
      </c>
      <c r="B83" s="95" t="s">
        <v>139</v>
      </c>
      <c r="C83" s="71"/>
      <c r="D83" s="72"/>
      <c r="E83" s="73"/>
    </row>
    <row r="84" spans="1:5" x14ac:dyDescent="0.25">
      <c r="A84" s="70" t="s">
        <v>24</v>
      </c>
      <c r="B84" s="90" t="s">
        <v>22</v>
      </c>
      <c r="C84" s="71" t="s">
        <v>1</v>
      </c>
      <c r="D84" s="72"/>
      <c r="E84" s="73"/>
    </row>
    <row r="85" spans="1:5" x14ac:dyDescent="0.25">
      <c r="A85" s="70" t="s">
        <v>141</v>
      </c>
      <c r="B85" s="89" t="s">
        <v>140</v>
      </c>
      <c r="C85" s="71" t="s">
        <v>5</v>
      </c>
      <c r="D85" s="72"/>
      <c r="E85" s="73"/>
    </row>
    <row r="86" spans="1:5" ht="15.6" x14ac:dyDescent="0.25">
      <c r="A86" s="63" t="s">
        <v>42</v>
      </c>
      <c r="B86" s="98" t="s">
        <v>40</v>
      </c>
      <c r="C86" s="99"/>
      <c r="D86" s="87"/>
      <c r="E86" s="88"/>
    </row>
    <row r="87" spans="1:5" x14ac:dyDescent="0.25">
      <c r="A87" s="70" t="s">
        <v>133</v>
      </c>
      <c r="B87" s="89" t="s">
        <v>43</v>
      </c>
      <c r="C87" s="82" t="s">
        <v>5</v>
      </c>
      <c r="D87" s="80"/>
      <c r="E87" s="80"/>
    </row>
    <row r="88" spans="1:5" ht="15.6" x14ac:dyDescent="0.25">
      <c r="A88" s="63" t="s">
        <v>86</v>
      </c>
      <c r="B88" s="100" t="s">
        <v>143</v>
      </c>
      <c r="C88" s="71"/>
      <c r="D88" s="87"/>
      <c r="E88" s="101"/>
    </row>
    <row r="89" spans="1:5" x14ac:dyDescent="0.25">
      <c r="A89" s="70" t="s">
        <v>92</v>
      </c>
      <c r="B89" s="70" t="s">
        <v>132</v>
      </c>
      <c r="C89" s="81" t="s">
        <v>48</v>
      </c>
      <c r="D89" s="80"/>
      <c r="E89" s="80"/>
    </row>
    <row r="90" spans="1:5" x14ac:dyDescent="0.25">
      <c r="A90" s="70" t="s">
        <v>198</v>
      </c>
      <c r="B90" s="70" t="s">
        <v>144</v>
      </c>
      <c r="C90" s="81" t="s">
        <v>0</v>
      </c>
      <c r="D90" s="80"/>
      <c r="E90" s="80"/>
    </row>
    <row r="91" spans="1:5" x14ac:dyDescent="0.25">
      <c r="A91" s="70" t="s">
        <v>199</v>
      </c>
      <c r="B91" s="70" t="s">
        <v>145</v>
      </c>
      <c r="C91" s="81" t="s">
        <v>48</v>
      </c>
      <c r="D91" s="80"/>
      <c r="E91" s="80"/>
    </row>
    <row r="92" spans="1:5" x14ac:dyDescent="0.25">
      <c r="A92" s="102"/>
      <c r="B92" s="102"/>
      <c r="C92" s="102"/>
      <c r="D92" s="102"/>
      <c r="E92" s="103"/>
    </row>
  </sheetData>
  <mergeCells count="1">
    <mergeCell ref="A1:E2"/>
  </mergeCells>
  <pageMargins left="0.7" right="0.7" top="0.75" bottom="0.75" header="0.3" footer="0.3"/>
  <pageSetup paperSize="9" scale="79" fitToHeight="0" orientation="portrait" r:id="rId1"/>
  <headerFooter>
    <oddFooter>&amp;R&amp;"Georgia,Normal"&amp;9&amp;P/&amp;N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7"/>
  <sheetViews>
    <sheetView tabSelected="1" topLeftCell="B79" zoomScaleNormal="100" workbookViewId="0">
      <selection activeCell="H106" sqref="H106"/>
    </sheetView>
  </sheetViews>
  <sheetFormatPr baseColWidth="10" defaultColWidth="9.109375" defaultRowHeight="13.8" x14ac:dyDescent="0.25"/>
  <cols>
    <col min="1" max="1" width="10.6640625" style="6" customWidth="1"/>
    <col min="2" max="2" width="34.88671875" style="60" customWidth="1"/>
    <col min="3" max="3" width="7.33203125" style="6" customWidth="1"/>
    <col min="4" max="4" width="9.6640625" style="61" customWidth="1"/>
    <col min="5" max="5" width="10.33203125" style="58" customWidth="1"/>
    <col min="6" max="6" width="12.21875" style="59" bestFit="1" customWidth="1"/>
    <col min="7" max="8" width="9.109375" style="6"/>
    <col min="9" max="9" width="14.5546875" style="6" customWidth="1"/>
    <col min="10" max="16384" width="9.109375" style="6"/>
  </cols>
  <sheetData>
    <row r="1" spans="1:6" ht="51" customHeight="1" x14ac:dyDescent="0.25">
      <c r="A1" s="126" t="s">
        <v>229</v>
      </c>
      <c r="B1" s="126"/>
      <c r="C1" s="126"/>
      <c r="D1" s="126"/>
      <c r="E1" s="126"/>
      <c r="F1" s="126"/>
    </row>
    <row r="2" spans="1:6" ht="24" customHeight="1" x14ac:dyDescent="0.25">
      <c r="A2" s="131" t="s">
        <v>218</v>
      </c>
      <c r="B2" s="131"/>
      <c r="C2" s="131"/>
      <c r="D2" s="131"/>
      <c r="E2" s="131"/>
      <c r="F2" s="131"/>
    </row>
    <row r="3" spans="1:6" ht="27.6" x14ac:dyDescent="0.25">
      <c r="A3" s="7" t="s">
        <v>4</v>
      </c>
      <c r="B3" s="7" t="s">
        <v>51</v>
      </c>
      <c r="C3" s="8" t="s">
        <v>49</v>
      </c>
      <c r="D3" s="8" t="s">
        <v>2</v>
      </c>
      <c r="E3" s="9" t="s">
        <v>52</v>
      </c>
      <c r="F3" s="10" t="s">
        <v>53</v>
      </c>
    </row>
    <row r="4" spans="1:6" ht="27.6" x14ac:dyDescent="0.25">
      <c r="A4" s="11" t="s">
        <v>54</v>
      </c>
      <c r="B4" s="12" t="s">
        <v>8</v>
      </c>
      <c r="C4" s="111"/>
      <c r="D4" s="28"/>
      <c r="E4" s="13"/>
      <c r="F4" s="14"/>
    </row>
    <row r="5" spans="1:6" x14ac:dyDescent="0.25">
      <c r="A5" s="15" t="s">
        <v>19</v>
      </c>
      <c r="B5" s="15" t="s">
        <v>55</v>
      </c>
      <c r="C5" s="16" t="s">
        <v>6</v>
      </c>
      <c r="D5" s="16">
        <v>1</v>
      </c>
      <c r="E5" s="17">
        <f>'BPU_CRP-Muyinga'!D5</f>
        <v>0</v>
      </c>
      <c r="F5" s="18">
        <f>+E5*D5</f>
        <v>0</v>
      </c>
    </row>
    <row r="6" spans="1:6" x14ac:dyDescent="0.25">
      <c r="A6" s="15" t="s">
        <v>50</v>
      </c>
      <c r="B6" s="15" t="s">
        <v>56</v>
      </c>
      <c r="C6" s="16" t="s">
        <v>6</v>
      </c>
      <c r="D6" s="16">
        <v>1</v>
      </c>
      <c r="E6" s="17">
        <f>'BPU_CRP-Muyinga'!D6</f>
        <v>0</v>
      </c>
      <c r="F6" s="18">
        <f t="shared" ref="F6:F7" si="0">+E6*D6</f>
        <v>0</v>
      </c>
    </row>
    <row r="7" spans="1:6" s="20" customFormat="1" x14ac:dyDescent="0.25">
      <c r="A7" s="15" t="s">
        <v>20</v>
      </c>
      <c r="B7" s="15" t="s">
        <v>44</v>
      </c>
      <c r="C7" s="16" t="s">
        <v>49</v>
      </c>
      <c r="D7" s="19">
        <v>1</v>
      </c>
      <c r="E7" s="17">
        <f>'BPU_CRP-Muyinga'!D7</f>
        <v>0</v>
      </c>
      <c r="F7" s="18">
        <f t="shared" si="0"/>
        <v>0</v>
      </c>
    </row>
    <row r="8" spans="1:6" x14ac:dyDescent="0.25">
      <c r="A8" s="125" t="s">
        <v>236</v>
      </c>
      <c r="B8" s="125"/>
      <c r="C8" s="112"/>
      <c r="D8" s="117"/>
      <c r="E8" s="21"/>
      <c r="F8" s="22">
        <f>SUM(F5:F7)</f>
        <v>0</v>
      </c>
    </row>
    <row r="9" spans="1:6" x14ac:dyDescent="0.25">
      <c r="A9" s="23" t="s">
        <v>57</v>
      </c>
      <c r="B9" s="24" t="s">
        <v>38</v>
      </c>
      <c r="C9" s="113"/>
      <c r="D9" s="115"/>
      <c r="E9" s="25"/>
      <c r="F9" s="18"/>
    </row>
    <row r="10" spans="1:6" ht="27.6" x14ac:dyDescent="0.25">
      <c r="A10" s="15" t="s">
        <v>109</v>
      </c>
      <c r="B10" s="15" t="s">
        <v>37</v>
      </c>
      <c r="C10" s="16" t="s">
        <v>7</v>
      </c>
      <c r="D10" s="19">
        <f>17*17</f>
        <v>289</v>
      </c>
      <c r="E10" s="17">
        <f>'BPU_CRP-Muyinga'!D9</f>
        <v>0</v>
      </c>
      <c r="F10" s="18">
        <f>+E10*D10</f>
        <v>0</v>
      </c>
    </row>
    <row r="11" spans="1:6" ht="27.6" x14ac:dyDescent="0.25">
      <c r="A11" s="26" t="s">
        <v>110</v>
      </c>
      <c r="B11" s="15" t="s">
        <v>174</v>
      </c>
      <c r="C11" s="16" t="s">
        <v>7</v>
      </c>
      <c r="D11" s="19">
        <v>204</v>
      </c>
      <c r="E11" s="17">
        <f>'BPU_CRP-Muyinga'!D10</f>
        <v>0</v>
      </c>
      <c r="F11" s="18">
        <f>+E11*D11</f>
        <v>0</v>
      </c>
    </row>
    <row r="12" spans="1:6" x14ac:dyDescent="0.25">
      <c r="A12" s="125" t="s">
        <v>237</v>
      </c>
      <c r="B12" s="125"/>
      <c r="C12" s="112"/>
      <c r="D12" s="117"/>
      <c r="E12" s="21"/>
      <c r="F12" s="22">
        <f>SUM(F10:F11)</f>
        <v>0</v>
      </c>
    </row>
    <row r="13" spans="1:6" x14ac:dyDescent="0.25">
      <c r="A13" s="11" t="s">
        <v>58</v>
      </c>
      <c r="B13" s="11" t="s">
        <v>59</v>
      </c>
      <c r="C13" s="27"/>
      <c r="D13" s="28"/>
      <c r="E13" s="29"/>
      <c r="F13" s="30"/>
    </row>
    <row r="14" spans="1:6" ht="16.8" x14ac:dyDescent="0.25">
      <c r="A14" s="15" t="s">
        <v>21</v>
      </c>
      <c r="B14" s="15" t="s">
        <v>60</v>
      </c>
      <c r="C14" s="16" t="s">
        <v>176</v>
      </c>
      <c r="D14" s="19">
        <f>17*17*0.2</f>
        <v>57.800000000000004</v>
      </c>
      <c r="E14" s="17">
        <f>'BPU_CRP-Muyinga'!D12</f>
        <v>0</v>
      </c>
      <c r="F14" s="18">
        <f>+E14*D14</f>
        <v>0</v>
      </c>
    </row>
    <row r="15" spans="1:6" ht="16.8" x14ac:dyDescent="0.25">
      <c r="A15" s="15" t="s">
        <v>34</v>
      </c>
      <c r="B15" s="15" t="s">
        <v>61</v>
      </c>
      <c r="C15" s="16" t="s">
        <v>176</v>
      </c>
      <c r="D15" s="19">
        <f>3*25*1.5</f>
        <v>112.5</v>
      </c>
      <c r="E15" s="17">
        <f>'BPU_CRP-Muyinga'!D13</f>
        <v>0</v>
      </c>
      <c r="F15" s="18">
        <f>+E15*D15</f>
        <v>0</v>
      </c>
    </row>
    <row r="16" spans="1:6" x14ac:dyDescent="0.25">
      <c r="A16" s="125" t="s">
        <v>238</v>
      </c>
      <c r="B16" s="125"/>
      <c r="C16" s="112"/>
      <c r="D16" s="117"/>
      <c r="E16" s="21"/>
      <c r="F16" s="22">
        <f>SUM(F14:F15)</f>
        <v>0</v>
      </c>
    </row>
    <row r="17" spans="1:7" x14ac:dyDescent="0.25">
      <c r="A17" s="11" t="s">
        <v>62</v>
      </c>
      <c r="B17" s="11" t="s">
        <v>63</v>
      </c>
      <c r="C17" s="16"/>
      <c r="D17" s="19"/>
      <c r="E17" s="17"/>
      <c r="F17" s="30"/>
    </row>
    <row r="18" spans="1:7" ht="16.8" x14ac:dyDescent="0.25">
      <c r="A18" s="15" t="s">
        <v>64</v>
      </c>
      <c r="B18" s="15" t="s">
        <v>147</v>
      </c>
      <c r="C18" s="31" t="s">
        <v>176</v>
      </c>
      <c r="D18" s="31">
        <f>44*0.5*0.5+(1*1*1.5*16)</f>
        <v>35</v>
      </c>
      <c r="E18" s="32">
        <f>'BPU_CRP-Muyinga'!D15</f>
        <v>0</v>
      </c>
      <c r="F18" s="18">
        <f>+E18*D18</f>
        <v>0</v>
      </c>
    </row>
    <row r="19" spans="1:7" x14ac:dyDescent="0.25">
      <c r="A19" s="15" t="s">
        <v>65</v>
      </c>
      <c r="B19" s="15" t="s">
        <v>66</v>
      </c>
      <c r="C19" s="31" t="s">
        <v>48</v>
      </c>
      <c r="D19" s="31">
        <f>60*0.6*0.4</f>
        <v>14.4</v>
      </c>
      <c r="E19" s="32">
        <f>'BPU_CRP-Muyinga'!D16</f>
        <v>0</v>
      </c>
      <c r="F19" s="18">
        <f>+E19*D19</f>
        <v>0</v>
      </c>
    </row>
    <row r="20" spans="1:7" x14ac:dyDescent="0.25">
      <c r="A20" s="125" t="s">
        <v>239</v>
      </c>
      <c r="B20" s="125"/>
      <c r="C20" s="112"/>
      <c r="D20" s="117"/>
      <c r="E20" s="21"/>
      <c r="F20" s="22">
        <f>SUM(F18:F19)</f>
        <v>0</v>
      </c>
    </row>
    <row r="21" spans="1:7" x14ac:dyDescent="0.25">
      <c r="A21" s="11" t="s">
        <v>9</v>
      </c>
      <c r="B21" s="11" t="s">
        <v>67</v>
      </c>
      <c r="C21" s="27"/>
      <c r="D21" s="28"/>
      <c r="E21" s="29"/>
      <c r="F21" s="30"/>
    </row>
    <row r="22" spans="1:7" x14ac:dyDescent="0.25">
      <c r="A22" s="11" t="s">
        <v>25</v>
      </c>
      <c r="B22" s="11" t="s">
        <v>68</v>
      </c>
      <c r="C22" s="27"/>
      <c r="D22" s="28"/>
      <c r="E22" s="29"/>
      <c r="F22" s="30"/>
    </row>
    <row r="23" spans="1:7" ht="16.8" x14ac:dyDescent="0.25">
      <c r="A23" s="15" t="s">
        <v>69</v>
      </c>
      <c r="B23" s="15" t="s">
        <v>70</v>
      </c>
      <c r="C23" s="31" t="s">
        <v>176</v>
      </c>
      <c r="D23" s="31">
        <f>60*0.4*0.05</f>
        <v>1.2000000000000002</v>
      </c>
      <c r="E23" s="32">
        <f>'BPU_CRP-Muyinga'!D19</f>
        <v>0</v>
      </c>
      <c r="F23" s="18">
        <f>+E23*D23</f>
        <v>0</v>
      </c>
    </row>
    <row r="24" spans="1:7" ht="16.8" x14ac:dyDescent="0.25">
      <c r="A24" s="15" t="s">
        <v>111</v>
      </c>
      <c r="B24" s="15" t="s">
        <v>87</v>
      </c>
      <c r="C24" s="31" t="s">
        <v>176</v>
      </c>
      <c r="D24" s="31">
        <f>20*0.3*0.05</f>
        <v>0.30000000000000004</v>
      </c>
      <c r="E24" s="32">
        <f>'BPU_CRP-Muyinga'!D20</f>
        <v>0</v>
      </c>
      <c r="F24" s="18">
        <f t="shared" ref="F24:F30" si="1">+E24*D24</f>
        <v>0</v>
      </c>
    </row>
    <row r="25" spans="1:7" ht="27.6" x14ac:dyDescent="0.25">
      <c r="A25" s="15" t="s">
        <v>111</v>
      </c>
      <c r="B25" s="15" t="s">
        <v>208</v>
      </c>
      <c r="C25" s="31" t="s">
        <v>176</v>
      </c>
      <c r="D25" s="31">
        <f>+((16*12)+(60*0.8)+(40*0.8)+(3*20))*0.07</f>
        <v>23.240000000000002</v>
      </c>
      <c r="E25" s="32">
        <f>'BPU_CRP-Muyinga'!D21</f>
        <v>0</v>
      </c>
      <c r="F25" s="18">
        <f t="shared" si="1"/>
        <v>0</v>
      </c>
    </row>
    <row r="26" spans="1:7" ht="16.8" x14ac:dyDescent="0.25">
      <c r="A26" s="11" t="s">
        <v>26</v>
      </c>
      <c r="B26" s="11" t="s">
        <v>177</v>
      </c>
      <c r="C26" s="27"/>
      <c r="D26" s="28"/>
      <c r="E26" s="29"/>
      <c r="F26" s="30">
        <f t="shared" si="1"/>
        <v>0</v>
      </c>
    </row>
    <row r="27" spans="1:7" ht="30.6" x14ac:dyDescent="0.25">
      <c r="A27" s="15" t="s">
        <v>112</v>
      </c>
      <c r="B27" s="15" t="s">
        <v>178</v>
      </c>
      <c r="C27" s="33" t="s">
        <v>176</v>
      </c>
      <c r="D27" s="19">
        <f>(1.5*1.5*16*0.25)+(0.3*0.3*3.5*16)</f>
        <v>14.04</v>
      </c>
      <c r="E27" s="32">
        <f>'BPU_CRP-Muyinga'!D23</f>
        <v>0</v>
      </c>
      <c r="F27" s="18">
        <f t="shared" si="1"/>
        <v>0</v>
      </c>
    </row>
    <row r="28" spans="1:7" ht="30.6" x14ac:dyDescent="0.25">
      <c r="A28" s="15" t="s">
        <v>71</v>
      </c>
      <c r="B28" s="15" t="s">
        <v>179</v>
      </c>
      <c r="C28" s="33" t="s">
        <v>176</v>
      </c>
      <c r="D28" s="19">
        <f>0.3*0.2*2*60</f>
        <v>7.1999999999999993</v>
      </c>
      <c r="E28" s="32">
        <f>'BPU_CRP-Muyinga'!D24</f>
        <v>0</v>
      </c>
      <c r="F28" s="18">
        <f t="shared" si="1"/>
        <v>0</v>
      </c>
    </row>
    <row r="29" spans="1:7" ht="30" customHeight="1" x14ac:dyDescent="0.25">
      <c r="A29" s="15" t="s">
        <v>88</v>
      </c>
      <c r="B29" s="34" t="s">
        <v>192</v>
      </c>
      <c r="C29" s="33" t="s">
        <v>176</v>
      </c>
      <c r="D29" s="35">
        <f>(34*17*0.13*0.1)+(84*0.3*0.2)+(0.3*0.2*40)</f>
        <v>14.954000000000001</v>
      </c>
      <c r="E29" s="32">
        <f>'BPU_CRP-Muyinga'!D25</f>
        <v>0</v>
      </c>
      <c r="F29" s="18">
        <f t="shared" si="1"/>
        <v>0</v>
      </c>
    </row>
    <row r="30" spans="1:7" ht="16.8" x14ac:dyDescent="0.25">
      <c r="A30" s="15" t="s">
        <v>113</v>
      </c>
      <c r="B30" s="34" t="s">
        <v>173</v>
      </c>
      <c r="C30" s="33" t="s">
        <v>176</v>
      </c>
      <c r="D30" s="33">
        <f>12*17*0.06</f>
        <v>12.24</v>
      </c>
      <c r="E30" s="32">
        <f>'BPU_CRP-Muyinga'!D26</f>
        <v>0</v>
      </c>
      <c r="F30" s="18">
        <f t="shared" si="1"/>
        <v>0</v>
      </c>
      <c r="G30" s="36"/>
    </row>
    <row r="31" spans="1:7" x14ac:dyDescent="0.25">
      <c r="A31" s="125" t="s">
        <v>240</v>
      </c>
      <c r="B31" s="125"/>
      <c r="C31" s="112"/>
      <c r="D31" s="117"/>
      <c r="E31" s="21"/>
      <c r="F31" s="22">
        <f>SUM(F23:F30)</f>
        <v>0</v>
      </c>
    </row>
    <row r="32" spans="1:7" x14ac:dyDescent="0.25">
      <c r="A32" s="11" t="s">
        <v>72</v>
      </c>
      <c r="B32" s="11" t="s">
        <v>10</v>
      </c>
      <c r="C32" s="27"/>
      <c r="D32" s="28"/>
      <c r="E32" s="29"/>
      <c r="F32" s="30"/>
    </row>
    <row r="33" spans="1:6" ht="16.8" x14ac:dyDescent="0.25">
      <c r="A33" s="15" t="s">
        <v>27</v>
      </c>
      <c r="B33" s="15" t="s">
        <v>73</v>
      </c>
      <c r="C33" s="31" t="s">
        <v>176</v>
      </c>
      <c r="D33" s="31">
        <f>(25/0.07)*0.05</f>
        <v>17.857142857142858</v>
      </c>
      <c r="E33" s="32">
        <f>'BPU_CRP-Muyinga'!D28</f>
        <v>0</v>
      </c>
      <c r="F33" s="18">
        <f>+E33*D33</f>
        <v>0</v>
      </c>
    </row>
    <row r="34" spans="1:6" ht="27.6" x14ac:dyDescent="0.25">
      <c r="A34" s="15" t="s">
        <v>28</v>
      </c>
      <c r="B34" s="15" t="s">
        <v>149</v>
      </c>
      <c r="C34" s="31" t="s">
        <v>176</v>
      </c>
      <c r="D34" s="31">
        <f>(25/0.07)*0.2</f>
        <v>71.428571428571431</v>
      </c>
      <c r="E34" s="32">
        <f>'BPU_CRP-Muyinga'!D29</f>
        <v>0</v>
      </c>
      <c r="F34" s="18">
        <f>+E34*D34</f>
        <v>0</v>
      </c>
    </row>
    <row r="35" spans="1:6" x14ac:dyDescent="0.25">
      <c r="A35" s="15" t="s">
        <v>29</v>
      </c>
      <c r="B35" s="15" t="s">
        <v>74</v>
      </c>
      <c r="C35" s="31" t="s">
        <v>0</v>
      </c>
      <c r="D35" s="31">
        <f>72/0.2</f>
        <v>360</v>
      </c>
      <c r="E35" s="32">
        <f>'BPU_CRP-Muyinga'!D30</f>
        <v>0</v>
      </c>
      <c r="F35" s="18">
        <f>+E35*D35</f>
        <v>0</v>
      </c>
    </row>
    <row r="36" spans="1:6" x14ac:dyDescent="0.25">
      <c r="A36" s="125" t="s">
        <v>241</v>
      </c>
      <c r="B36" s="125"/>
      <c r="C36" s="112"/>
      <c r="D36" s="117"/>
      <c r="E36" s="21"/>
      <c r="F36" s="22">
        <f>SUM(F33:F35)</f>
        <v>0</v>
      </c>
    </row>
    <row r="37" spans="1:6" x14ac:dyDescent="0.25">
      <c r="A37" s="11" t="s">
        <v>75</v>
      </c>
      <c r="B37" s="11" t="s">
        <v>11</v>
      </c>
      <c r="C37" s="27"/>
      <c r="D37" s="28"/>
      <c r="E37" s="29"/>
      <c r="F37" s="30"/>
    </row>
    <row r="38" spans="1:6" ht="41.4" x14ac:dyDescent="0.25">
      <c r="A38" s="15" t="s">
        <v>76</v>
      </c>
      <c r="B38" s="15" t="s">
        <v>194</v>
      </c>
      <c r="C38" s="33" t="s">
        <v>0</v>
      </c>
      <c r="D38" s="31">
        <f>(60*0.4)+(17*12)+(8*15)</f>
        <v>348</v>
      </c>
      <c r="E38" s="32">
        <f>'BPU_CRP-Muyinga'!D32</f>
        <v>0</v>
      </c>
      <c r="F38" s="18">
        <f>+E38*D38</f>
        <v>0</v>
      </c>
    </row>
    <row r="39" spans="1:6" ht="27.6" x14ac:dyDescent="0.25">
      <c r="A39" s="15" t="s">
        <v>114</v>
      </c>
      <c r="B39" s="4" t="s">
        <v>200</v>
      </c>
      <c r="C39" s="33" t="s">
        <v>0</v>
      </c>
      <c r="D39" s="19">
        <f>60*4*0.5</f>
        <v>120</v>
      </c>
      <c r="E39" s="32">
        <f>'BPU_CRP-Muyinga'!D33</f>
        <v>0</v>
      </c>
      <c r="F39" s="18">
        <f>+E39*D39</f>
        <v>0</v>
      </c>
    </row>
    <row r="40" spans="1:6" ht="27.6" x14ac:dyDescent="0.25">
      <c r="A40" s="15" t="s">
        <v>122</v>
      </c>
      <c r="B40" s="3" t="s">
        <v>201</v>
      </c>
      <c r="C40" s="33" t="s">
        <v>176</v>
      </c>
      <c r="D40" s="19">
        <f>2.5*6*1</f>
        <v>15</v>
      </c>
      <c r="E40" s="32">
        <f>'BPU_CRP-Muyinga'!D34</f>
        <v>0</v>
      </c>
      <c r="F40" s="18">
        <f t="shared" ref="F40:F42" si="2">+E40*D40</f>
        <v>0</v>
      </c>
    </row>
    <row r="41" spans="1:6" x14ac:dyDescent="0.25">
      <c r="A41" s="15" t="s">
        <v>123</v>
      </c>
      <c r="B41" s="3" t="s">
        <v>175</v>
      </c>
      <c r="C41" s="33" t="s">
        <v>0</v>
      </c>
      <c r="D41" s="35">
        <f>17*12</f>
        <v>204</v>
      </c>
      <c r="E41" s="32">
        <f>'BPU_CRP-Muyinga'!D35</f>
        <v>0</v>
      </c>
      <c r="F41" s="18">
        <f t="shared" si="2"/>
        <v>0</v>
      </c>
    </row>
    <row r="42" spans="1:6" ht="27.6" x14ac:dyDescent="0.25">
      <c r="A42" s="15" t="s">
        <v>124</v>
      </c>
      <c r="B42" s="3" t="s">
        <v>158</v>
      </c>
      <c r="C42" s="33" t="s">
        <v>0</v>
      </c>
      <c r="D42" s="35">
        <f>0.5*6*3</f>
        <v>9</v>
      </c>
      <c r="E42" s="32">
        <f>'BPU_CRP-Muyinga'!D36</f>
        <v>0</v>
      </c>
      <c r="F42" s="18">
        <f t="shared" si="2"/>
        <v>0</v>
      </c>
    </row>
    <row r="43" spans="1:6" x14ac:dyDescent="0.25">
      <c r="A43" s="125" t="s">
        <v>242</v>
      </c>
      <c r="B43" s="125"/>
      <c r="C43" s="112"/>
      <c r="D43" s="117"/>
      <c r="E43" s="21"/>
      <c r="F43" s="22">
        <f>SUM(F38:F42)</f>
        <v>0</v>
      </c>
    </row>
    <row r="44" spans="1:6" x14ac:dyDescent="0.25">
      <c r="A44" s="11" t="s">
        <v>12</v>
      </c>
      <c r="B44" s="11" t="s">
        <v>78</v>
      </c>
      <c r="C44" s="27"/>
      <c r="D44" s="28"/>
      <c r="E44" s="32"/>
      <c r="F44" s="30"/>
    </row>
    <row r="45" spans="1:6" x14ac:dyDescent="0.25">
      <c r="A45" s="11" t="s">
        <v>79</v>
      </c>
      <c r="B45" s="11" t="s">
        <v>80</v>
      </c>
      <c r="C45" s="27"/>
      <c r="D45" s="28"/>
      <c r="E45" s="32"/>
      <c r="F45" s="30"/>
    </row>
    <row r="46" spans="1:6" x14ac:dyDescent="0.25">
      <c r="A46" s="15" t="s">
        <v>115</v>
      </c>
      <c r="B46" s="15" t="s">
        <v>163</v>
      </c>
      <c r="C46" s="31" t="s">
        <v>0</v>
      </c>
      <c r="D46" s="31">
        <f>60*4</f>
        <v>240</v>
      </c>
      <c r="E46" s="32">
        <f>'BPU_CRP-Muyinga'!D39</f>
        <v>0</v>
      </c>
      <c r="F46" s="18">
        <f t="shared" ref="F46:F52" si="3">+E46*D46</f>
        <v>0</v>
      </c>
    </row>
    <row r="47" spans="1:6" ht="27.6" x14ac:dyDescent="0.25">
      <c r="A47" s="15" t="s">
        <v>116</v>
      </c>
      <c r="B47" s="15" t="s">
        <v>81</v>
      </c>
      <c r="C47" s="31" t="s">
        <v>1</v>
      </c>
      <c r="D47" s="31">
        <v>60</v>
      </c>
      <c r="E47" s="32">
        <f>'BPU_CRP-Muyinga'!D40</f>
        <v>0</v>
      </c>
      <c r="F47" s="18">
        <f t="shared" si="3"/>
        <v>0</v>
      </c>
    </row>
    <row r="48" spans="1:6" ht="27.6" x14ac:dyDescent="0.25">
      <c r="A48" s="15" t="s">
        <v>152</v>
      </c>
      <c r="B48" s="15" t="s">
        <v>195</v>
      </c>
      <c r="C48" s="31" t="s">
        <v>0</v>
      </c>
      <c r="D48" s="31">
        <f>60*4</f>
        <v>240</v>
      </c>
      <c r="E48" s="32">
        <f>'BPU_CRP-Muyinga'!D41</f>
        <v>0</v>
      </c>
      <c r="F48" s="18">
        <f t="shared" si="3"/>
        <v>0</v>
      </c>
    </row>
    <row r="49" spans="1:6" x14ac:dyDescent="0.25">
      <c r="A49" s="15" t="s">
        <v>82</v>
      </c>
      <c r="B49" s="24" t="s">
        <v>13</v>
      </c>
      <c r="C49" s="37"/>
      <c r="D49" s="31"/>
      <c r="E49" s="32"/>
      <c r="F49" s="18"/>
    </row>
    <row r="50" spans="1:6" ht="27.6" x14ac:dyDescent="0.25">
      <c r="A50" s="15" t="s">
        <v>117</v>
      </c>
      <c r="B50" s="15" t="s">
        <v>193</v>
      </c>
      <c r="C50" s="31" t="s">
        <v>0</v>
      </c>
      <c r="D50" s="31">
        <f>17*12</f>
        <v>204</v>
      </c>
      <c r="E50" s="32">
        <f>'BPU_CRP-Muyinga'!D43</f>
        <v>0</v>
      </c>
      <c r="F50" s="18">
        <f t="shared" si="3"/>
        <v>0</v>
      </c>
    </row>
    <row r="51" spans="1:6" x14ac:dyDescent="0.25">
      <c r="A51" s="15" t="s">
        <v>118</v>
      </c>
      <c r="B51" s="15" t="s">
        <v>151</v>
      </c>
      <c r="C51" s="31" t="s">
        <v>0</v>
      </c>
      <c r="D51" s="31">
        <f>16*12</f>
        <v>192</v>
      </c>
      <c r="E51" s="32">
        <f>'BPU_CRP-Muyinga'!D44</f>
        <v>0</v>
      </c>
      <c r="F51" s="18">
        <f t="shared" si="3"/>
        <v>0</v>
      </c>
    </row>
    <row r="52" spans="1:6" ht="27.6" x14ac:dyDescent="0.25">
      <c r="A52" s="15" t="s">
        <v>119</v>
      </c>
      <c r="B52" s="15" t="s">
        <v>150</v>
      </c>
      <c r="C52" s="31" t="s">
        <v>0</v>
      </c>
      <c r="D52" s="31">
        <v>360</v>
      </c>
      <c r="E52" s="32">
        <f>'BPU_CRP-Muyinga'!D45</f>
        <v>0</v>
      </c>
      <c r="F52" s="18">
        <f t="shared" si="3"/>
        <v>0</v>
      </c>
    </row>
    <row r="53" spans="1:6" x14ac:dyDescent="0.25">
      <c r="A53" s="125" t="s">
        <v>243</v>
      </c>
      <c r="B53" s="125"/>
      <c r="C53" s="112"/>
      <c r="D53" s="117"/>
      <c r="E53" s="21"/>
      <c r="F53" s="22">
        <f>SUM(F46:F52)</f>
        <v>0</v>
      </c>
    </row>
    <row r="54" spans="1:6" ht="27.6" x14ac:dyDescent="0.25">
      <c r="A54" s="11" t="s">
        <v>83</v>
      </c>
      <c r="B54" s="12" t="s">
        <v>84</v>
      </c>
      <c r="C54" s="31"/>
      <c r="D54" s="28"/>
      <c r="E54" s="29"/>
      <c r="F54" s="30"/>
    </row>
    <row r="55" spans="1:6" ht="21.75" customHeight="1" x14ac:dyDescent="0.25">
      <c r="A55" s="24" t="s">
        <v>30</v>
      </c>
      <c r="B55" s="38" t="s">
        <v>14</v>
      </c>
      <c r="C55" s="33"/>
      <c r="D55" s="19"/>
      <c r="E55" s="39"/>
      <c r="F55" s="40"/>
    </row>
    <row r="56" spans="1:6" ht="29.25" customHeight="1" x14ac:dyDescent="0.25">
      <c r="A56" s="15" t="s">
        <v>31</v>
      </c>
      <c r="B56" s="1" t="s">
        <v>153</v>
      </c>
      <c r="C56" s="33" t="s">
        <v>35</v>
      </c>
      <c r="D56" s="19">
        <v>2</v>
      </c>
      <c r="E56" s="32">
        <f>'BPU_CRP-Muyinga'!D51</f>
        <v>0</v>
      </c>
      <c r="F56" s="18">
        <f>+E56*D56</f>
        <v>0</v>
      </c>
    </row>
    <row r="57" spans="1:6" ht="15.6" x14ac:dyDescent="0.25">
      <c r="A57" s="15" t="s">
        <v>15</v>
      </c>
      <c r="B57" s="5" t="s">
        <v>203</v>
      </c>
      <c r="C57" s="33"/>
      <c r="D57" s="19"/>
      <c r="E57" s="39"/>
      <c r="F57" s="40"/>
    </row>
    <row r="58" spans="1:6" x14ac:dyDescent="0.25">
      <c r="A58" s="15" t="s">
        <v>32</v>
      </c>
      <c r="B58" s="2" t="s">
        <v>235</v>
      </c>
      <c r="C58" s="33" t="s">
        <v>5</v>
      </c>
      <c r="D58" s="19">
        <v>16</v>
      </c>
      <c r="E58" s="32">
        <f>'BPU_CRP-Muyinga'!D54</f>
        <v>0</v>
      </c>
      <c r="F58" s="18">
        <f t="shared" ref="F58:F61" si="4">+E58*D58</f>
        <v>0</v>
      </c>
    </row>
    <row r="59" spans="1:6" ht="34.5" customHeight="1" x14ac:dyDescent="0.25">
      <c r="A59" s="15" t="s">
        <v>33</v>
      </c>
      <c r="B59" s="1" t="s">
        <v>234</v>
      </c>
      <c r="C59" s="33" t="s">
        <v>5</v>
      </c>
      <c r="D59" s="19">
        <v>3</v>
      </c>
      <c r="E59" s="32">
        <f>'BPU_CRP-Muyinga'!D56</f>
        <v>0</v>
      </c>
      <c r="F59" s="18">
        <f t="shared" si="4"/>
        <v>0</v>
      </c>
    </row>
    <row r="60" spans="1:6" x14ac:dyDescent="0.25">
      <c r="A60" s="70" t="s">
        <v>120</v>
      </c>
      <c r="B60" s="90" t="s">
        <v>142</v>
      </c>
      <c r="C60" s="82" t="s">
        <v>3</v>
      </c>
      <c r="D60" s="107">
        <v>1</v>
      </c>
      <c r="E60" s="80">
        <f>'BPU_CRP-Muyinga'!D57</f>
        <v>0</v>
      </c>
      <c r="F60" s="18">
        <f t="shared" si="4"/>
        <v>0</v>
      </c>
    </row>
    <row r="61" spans="1:6" x14ac:dyDescent="0.25">
      <c r="A61" s="70" t="s">
        <v>184</v>
      </c>
      <c r="B61" s="90" t="s">
        <v>154</v>
      </c>
      <c r="C61" s="108" t="s">
        <v>0</v>
      </c>
      <c r="D61" s="107">
        <f>12*3</f>
        <v>36</v>
      </c>
      <c r="E61" s="80">
        <f>'BPU_CRP-Muyinga'!D58</f>
        <v>0</v>
      </c>
      <c r="F61" s="18">
        <f t="shared" si="4"/>
        <v>0</v>
      </c>
    </row>
    <row r="62" spans="1:6" x14ac:dyDescent="0.25">
      <c r="A62" s="11" t="s">
        <v>159</v>
      </c>
      <c r="B62" s="11" t="s">
        <v>39</v>
      </c>
      <c r="C62" s="27"/>
      <c r="D62" s="28"/>
      <c r="E62" s="32"/>
      <c r="F62" s="30"/>
    </row>
    <row r="63" spans="1:6" ht="27.6" x14ac:dyDescent="0.25">
      <c r="A63" s="15" t="s">
        <v>160</v>
      </c>
      <c r="B63" s="15" t="s">
        <v>161</v>
      </c>
      <c r="C63" s="31" t="s">
        <v>0</v>
      </c>
      <c r="D63" s="31">
        <f>17*12</f>
        <v>204</v>
      </c>
      <c r="E63" s="32">
        <f>'BPU_CRP-Muyinga'!D60</f>
        <v>0</v>
      </c>
      <c r="F63" s="18">
        <f t="shared" ref="F63" si="5">+E63*D63</f>
        <v>0</v>
      </c>
    </row>
    <row r="64" spans="1:6" x14ac:dyDescent="0.25">
      <c r="A64" s="24" t="s">
        <v>46</v>
      </c>
      <c r="B64" s="24" t="s">
        <v>47</v>
      </c>
      <c r="C64" s="37"/>
      <c r="D64" s="31"/>
      <c r="E64" s="32"/>
      <c r="F64" s="18"/>
    </row>
    <row r="65" spans="1:6" ht="27.6" x14ac:dyDescent="0.25">
      <c r="A65" s="15" t="s">
        <v>85</v>
      </c>
      <c r="B65" s="15" t="s">
        <v>162</v>
      </c>
      <c r="C65" s="31" t="s">
        <v>0</v>
      </c>
      <c r="D65" s="31">
        <f>(60*4)+(17*12)</f>
        <v>444</v>
      </c>
      <c r="E65" s="32">
        <f>'BPU_CRP-Muyinga'!D62</f>
        <v>0</v>
      </c>
      <c r="F65" s="18">
        <f>+E65*D65</f>
        <v>0</v>
      </c>
    </row>
    <row r="66" spans="1:6" x14ac:dyDescent="0.25">
      <c r="A66" s="15" t="s">
        <v>45</v>
      </c>
      <c r="B66" s="15" t="s">
        <v>169</v>
      </c>
      <c r="C66" s="31" t="s">
        <v>6</v>
      </c>
      <c r="D66" s="31">
        <v>1</v>
      </c>
      <c r="E66" s="32">
        <f>'BPU_CRP-Muyinga'!D63</f>
        <v>0</v>
      </c>
      <c r="F66" s="18">
        <f>+E66*D66</f>
        <v>0</v>
      </c>
    </row>
    <row r="67" spans="1:6" x14ac:dyDescent="0.25">
      <c r="A67" s="125" t="s">
        <v>244</v>
      </c>
      <c r="B67" s="125"/>
      <c r="C67" s="112"/>
      <c r="D67" s="117"/>
      <c r="E67" s="21"/>
      <c r="F67" s="22">
        <f>SUM(F56:F66)</f>
        <v>0</v>
      </c>
    </row>
    <row r="68" spans="1:6" x14ac:dyDescent="0.25">
      <c r="A68" s="23" t="s">
        <v>18</v>
      </c>
      <c r="B68" s="24" t="s">
        <v>17</v>
      </c>
      <c r="C68" s="16"/>
      <c r="D68" s="19"/>
      <c r="E68" s="17"/>
      <c r="F68" s="30"/>
    </row>
    <row r="69" spans="1:6" x14ac:dyDescent="0.25">
      <c r="A69" s="41" t="s">
        <v>96</v>
      </c>
      <c r="B69" s="42" t="s">
        <v>95</v>
      </c>
      <c r="C69" s="114"/>
      <c r="D69" s="118"/>
      <c r="E69" s="43"/>
      <c r="F69" s="44"/>
    </row>
    <row r="70" spans="1:6" ht="27.6" x14ac:dyDescent="0.25">
      <c r="A70" s="15" t="s">
        <v>97</v>
      </c>
      <c r="B70" s="15" t="s">
        <v>135</v>
      </c>
      <c r="C70" s="16" t="s">
        <v>6</v>
      </c>
      <c r="D70" s="46">
        <v>1</v>
      </c>
      <c r="E70" s="32">
        <f>'BPU_CRP-Muyinga'!D66</f>
        <v>0</v>
      </c>
      <c r="F70" s="18">
        <f t="shared" ref="F70:F78" si="6">E70*D70</f>
        <v>0</v>
      </c>
    </row>
    <row r="71" spans="1:6" x14ac:dyDescent="0.25">
      <c r="A71" s="15" t="s">
        <v>98</v>
      </c>
      <c r="B71" s="15" t="s">
        <v>90</v>
      </c>
      <c r="C71" s="16" t="s">
        <v>5</v>
      </c>
      <c r="D71" s="46">
        <v>1</v>
      </c>
      <c r="E71" s="32">
        <f>'BPU_CRP-Muyinga'!D67</f>
        <v>0</v>
      </c>
      <c r="F71" s="18">
        <f t="shared" si="6"/>
        <v>0</v>
      </c>
    </row>
    <row r="72" spans="1:6" x14ac:dyDescent="0.25">
      <c r="A72" s="15" t="s">
        <v>99</v>
      </c>
      <c r="B72" s="15" t="s">
        <v>94</v>
      </c>
      <c r="C72" s="16" t="s">
        <v>5</v>
      </c>
      <c r="D72" s="46">
        <v>9</v>
      </c>
      <c r="E72" s="32">
        <f>'BPU_CRP-Muyinga'!D68</f>
        <v>0</v>
      </c>
      <c r="F72" s="18">
        <f t="shared" si="6"/>
        <v>0</v>
      </c>
    </row>
    <row r="73" spans="1:6" x14ac:dyDescent="0.25">
      <c r="A73" s="15" t="s">
        <v>100</v>
      </c>
      <c r="B73" s="15" t="s">
        <v>91</v>
      </c>
      <c r="C73" s="16" t="s">
        <v>5</v>
      </c>
      <c r="D73" s="46">
        <v>4</v>
      </c>
      <c r="E73" s="32">
        <f>'BPU_CRP-Muyinga'!D69</f>
        <v>0</v>
      </c>
      <c r="F73" s="18">
        <f t="shared" si="6"/>
        <v>0</v>
      </c>
    </row>
    <row r="74" spans="1:6" x14ac:dyDescent="0.25">
      <c r="A74" s="15" t="s">
        <v>101</v>
      </c>
      <c r="B74" s="15" t="s">
        <v>106</v>
      </c>
      <c r="C74" s="16" t="s">
        <v>5</v>
      </c>
      <c r="D74" s="46">
        <v>4</v>
      </c>
      <c r="E74" s="32">
        <f>'BPU_CRP-Muyinga'!D70</f>
        <v>0</v>
      </c>
      <c r="F74" s="18">
        <f t="shared" si="6"/>
        <v>0</v>
      </c>
    </row>
    <row r="75" spans="1:6" x14ac:dyDescent="0.25">
      <c r="A75" s="15" t="s">
        <v>102</v>
      </c>
      <c r="B75" s="15" t="s">
        <v>107</v>
      </c>
      <c r="C75" s="16" t="s">
        <v>5</v>
      </c>
      <c r="D75" s="46">
        <v>16</v>
      </c>
      <c r="E75" s="32">
        <f>'BPU_CRP-Muyinga'!D71</f>
        <v>0</v>
      </c>
      <c r="F75" s="18">
        <f t="shared" si="6"/>
        <v>0</v>
      </c>
    </row>
    <row r="76" spans="1:6" ht="24.75" customHeight="1" x14ac:dyDescent="0.25">
      <c r="A76" s="15" t="s">
        <v>103</v>
      </c>
      <c r="B76" s="15" t="s">
        <v>108</v>
      </c>
      <c r="C76" s="16" t="s">
        <v>5</v>
      </c>
      <c r="D76" s="46">
        <v>18</v>
      </c>
      <c r="E76" s="32">
        <f>'BPU_CRP-Muyinga'!D72</f>
        <v>0</v>
      </c>
      <c r="F76" s="18">
        <f t="shared" si="6"/>
        <v>0</v>
      </c>
    </row>
    <row r="77" spans="1:6" x14ac:dyDescent="0.25">
      <c r="A77" s="15" t="s">
        <v>104</v>
      </c>
      <c r="B77" s="15" t="s">
        <v>137</v>
      </c>
      <c r="C77" s="16" t="s">
        <v>5</v>
      </c>
      <c r="D77" s="46">
        <v>1</v>
      </c>
      <c r="E77" s="32">
        <f>'BPU_CRP-Muyinga'!D73</f>
        <v>0</v>
      </c>
      <c r="F77" s="18">
        <f t="shared" si="6"/>
        <v>0</v>
      </c>
    </row>
    <row r="78" spans="1:6" ht="27.6" x14ac:dyDescent="0.25">
      <c r="A78" s="15" t="s">
        <v>138</v>
      </c>
      <c r="B78" s="15" t="s">
        <v>136</v>
      </c>
      <c r="C78" s="33" t="s">
        <v>6</v>
      </c>
      <c r="D78" s="46">
        <v>1</v>
      </c>
      <c r="E78" s="32">
        <f>'BPU_CRP-Muyinga'!D74</f>
        <v>0</v>
      </c>
      <c r="F78" s="18">
        <f t="shared" si="6"/>
        <v>0</v>
      </c>
    </row>
    <row r="79" spans="1:6" x14ac:dyDescent="0.25">
      <c r="A79" s="125" t="s">
        <v>245</v>
      </c>
      <c r="B79" s="125"/>
      <c r="C79" s="112"/>
      <c r="D79" s="117"/>
      <c r="E79" s="22"/>
      <c r="F79" s="22">
        <f>SUM(F70:F78)</f>
        <v>0</v>
      </c>
    </row>
    <row r="80" spans="1:6" x14ac:dyDescent="0.25">
      <c r="A80" s="23" t="s">
        <v>121</v>
      </c>
      <c r="B80" s="47" t="s">
        <v>93</v>
      </c>
      <c r="C80" s="16"/>
      <c r="D80" s="19"/>
      <c r="E80" s="48"/>
      <c r="F80" s="30"/>
    </row>
    <row r="81" spans="1:6" x14ac:dyDescent="0.25">
      <c r="A81" s="23" t="s">
        <v>125</v>
      </c>
      <c r="B81" s="47" t="s">
        <v>41</v>
      </c>
      <c r="C81" s="16"/>
      <c r="D81" s="19"/>
      <c r="E81" s="48"/>
      <c r="F81" s="30"/>
    </row>
    <row r="82" spans="1:6" ht="16.8" x14ac:dyDescent="0.25">
      <c r="A82" s="26" t="s">
        <v>126</v>
      </c>
      <c r="B82" s="2" t="s">
        <v>146</v>
      </c>
      <c r="C82" s="16" t="s">
        <v>180</v>
      </c>
      <c r="D82" s="19">
        <f>3*2*2.5</f>
        <v>15</v>
      </c>
      <c r="E82" s="48">
        <f>'BPU_CRP-Muyinga'!D77</f>
        <v>0</v>
      </c>
      <c r="F82" s="18">
        <f>+E82*D82</f>
        <v>0</v>
      </c>
    </row>
    <row r="83" spans="1:6" ht="27.6" x14ac:dyDescent="0.25">
      <c r="A83" s="26" t="s">
        <v>127</v>
      </c>
      <c r="B83" s="1" t="s">
        <v>155</v>
      </c>
      <c r="C83" s="16" t="s">
        <v>176</v>
      </c>
      <c r="D83" s="49">
        <f>3*3.14*0.4*1.8</f>
        <v>6.7824000000000009</v>
      </c>
      <c r="E83" s="48">
        <f>'BPU_CRP-Muyinga'!D78</f>
        <v>0</v>
      </c>
      <c r="F83" s="18">
        <f t="shared" ref="F83:F87" si="7">+E83*D83</f>
        <v>0</v>
      </c>
    </row>
    <row r="84" spans="1:6" ht="27.6" x14ac:dyDescent="0.25">
      <c r="A84" s="26" t="s">
        <v>134</v>
      </c>
      <c r="B84" s="1" t="s">
        <v>157</v>
      </c>
      <c r="C84" s="16" t="s">
        <v>5</v>
      </c>
      <c r="D84" s="19">
        <v>1</v>
      </c>
      <c r="E84" s="48">
        <f>'BPU_CRP-Muyinga'!D79</f>
        <v>0</v>
      </c>
      <c r="F84" s="18">
        <f t="shared" si="7"/>
        <v>0</v>
      </c>
    </row>
    <row r="85" spans="1:6" ht="16.8" x14ac:dyDescent="0.25">
      <c r="A85" s="26" t="s">
        <v>128</v>
      </c>
      <c r="B85" s="2" t="s">
        <v>164</v>
      </c>
      <c r="C85" s="16" t="s">
        <v>180</v>
      </c>
      <c r="D85" s="19">
        <v>16</v>
      </c>
      <c r="E85" s="48">
        <f>'BPU_CRP-Muyinga'!D80</f>
        <v>0</v>
      </c>
      <c r="F85" s="18">
        <f t="shared" si="7"/>
        <v>0</v>
      </c>
    </row>
    <row r="86" spans="1:6" x14ac:dyDescent="0.25">
      <c r="A86" s="26" t="s">
        <v>129</v>
      </c>
      <c r="B86" s="2" t="s">
        <v>156</v>
      </c>
      <c r="C86" s="115" t="s">
        <v>48</v>
      </c>
      <c r="D86" s="19">
        <f>0.15*3*2</f>
        <v>0.89999999999999991</v>
      </c>
      <c r="E86" s="48">
        <f>'BPU_CRP-Muyinga'!D81</f>
        <v>0</v>
      </c>
      <c r="F86" s="18">
        <f t="shared" si="7"/>
        <v>0</v>
      </c>
    </row>
    <row r="87" spans="1:6" x14ac:dyDescent="0.25">
      <c r="A87" s="15" t="s">
        <v>130</v>
      </c>
      <c r="B87" s="2" t="s">
        <v>131</v>
      </c>
      <c r="C87" s="16" t="s">
        <v>1</v>
      </c>
      <c r="D87" s="16">
        <v>30</v>
      </c>
      <c r="E87" s="50">
        <f>'BPU_CRP-Muyinga'!D82</f>
        <v>0</v>
      </c>
      <c r="F87" s="18">
        <f t="shared" si="7"/>
        <v>0</v>
      </c>
    </row>
    <row r="88" spans="1:6" x14ac:dyDescent="0.25">
      <c r="A88" s="125" t="s">
        <v>246</v>
      </c>
      <c r="B88" s="125"/>
      <c r="C88" s="112"/>
      <c r="D88" s="117"/>
      <c r="E88" s="21"/>
      <c r="F88" s="22">
        <f>SUM(F82:F87)</f>
        <v>0</v>
      </c>
    </row>
    <row r="89" spans="1:6" x14ac:dyDescent="0.25">
      <c r="A89" s="24" t="s">
        <v>23</v>
      </c>
      <c r="B89" s="47" t="s">
        <v>139</v>
      </c>
      <c r="C89" s="16"/>
      <c r="D89" s="19"/>
      <c r="E89" s="17"/>
      <c r="F89" s="30"/>
    </row>
    <row r="90" spans="1:6" x14ac:dyDescent="0.25">
      <c r="A90" s="15" t="s">
        <v>24</v>
      </c>
      <c r="B90" s="2" t="s">
        <v>22</v>
      </c>
      <c r="C90" s="16" t="s">
        <v>1</v>
      </c>
      <c r="D90" s="19">
        <v>46</v>
      </c>
      <c r="E90" s="17">
        <f>'BPU_CRP-Muyinga'!D84</f>
        <v>0</v>
      </c>
      <c r="F90" s="18">
        <f>+E90*D90</f>
        <v>0</v>
      </c>
    </row>
    <row r="91" spans="1:6" x14ac:dyDescent="0.25">
      <c r="A91" s="15" t="s">
        <v>141</v>
      </c>
      <c r="B91" s="1" t="s">
        <v>140</v>
      </c>
      <c r="C91" s="16" t="s">
        <v>5</v>
      </c>
      <c r="D91" s="19">
        <v>1</v>
      </c>
      <c r="E91" s="17">
        <f>'BPU_CRP-Muyinga'!D85</f>
        <v>0</v>
      </c>
      <c r="F91" s="18">
        <f>+E91*D91</f>
        <v>0</v>
      </c>
    </row>
    <row r="92" spans="1:6" x14ac:dyDescent="0.25">
      <c r="A92" s="125" t="s">
        <v>247</v>
      </c>
      <c r="B92" s="125"/>
      <c r="C92" s="112"/>
      <c r="D92" s="117"/>
      <c r="E92" s="21"/>
      <c r="F92" s="22">
        <f>SUM(F90:F91)</f>
        <v>0</v>
      </c>
    </row>
    <row r="93" spans="1:6" ht="16.5" customHeight="1" x14ac:dyDescent="0.25">
      <c r="A93" s="24" t="s">
        <v>248</v>
      </c>
      <c r="B93" s="5" t="s">
        <v>40</v>
      </c>
      <c r="C93" s="33"/>
      <c r="D93" s="19"/>
      <c r="E93" s="39"/>
      <c r="F93" s="40">
        <f t="shared" ref="F93:F94" si="8">+E93*D93</f>
        <v>0</v>
      </c>
    </row>
    <row r="94" spans="1:6" ht="27.6" x14ac:dyDescent="0.25">
      <c r="A94" s="15" t="s">
        <v>133</v>
      </c>
      <c r="B94" s="1" t="s">
        <v>43</v>
      </c>
      <c r="C94" s="33" t="s">
        <v>5</v>
      </c>
      <c r="D94" s="19">
        <v>2</v>
      </c>
      <c r="E94" s="32">
        <f>'BPU_CRP-Muyinga'!D87</f>
        <v>0</v>
      </c>
      <c r="F94" s="32">
        <f t="shared" si="8"/>
        <v>0</v>
      </c>
    </row>
    <row r="95" spans="1:6" x14ac:dyDescent="0.25">
      <c r="A95" s="125" t="s">
        <v>249</v>
      </c>
      <c r="B95" s="125"/>
      <c r="C95" s="125"/>
      <c r="D95" s="125"/>
      <c r="E95" s="51"/>
      <c r="F95" s="22">
        <f>SUM(F94:F94)</f>
        <v>0</v>
      </c>
    </row>
    <row r="96" spans="1:6" ht="31.2" x14ac:dyDescent="0.25">
      <c r="A96" s="24" t="s">
        <v>86</v>
      </c>
      <c r="B96" s="52" t="s">
        <v>143</v>
      </c>
      <c r="C96" s="16"/>
      <c r="D96" s="46"/>
      <c r="E96" s="53"/>
      <c r="F96" s="54"/>
    </row>
    <row r="97" spans="1:6" ht="27.6" x14ac:dyDescent="0.25">
      <c r="A97" s="15" t="s">
        <v>92</v>
      </c>
      <c r="B97" s="15" t="s">
        <v>132</v>
      </c>
      <c r="C97" s="31" t="s">
        <v>48</v>
      </c>
      <c r="D97" s="46">
        <f>3*30*1.5</f>
        <v>135</v>
      </c>
      <c r="E97" s="29">
        <f>'BPU_CRP-Muyinga'!D89</f>
        <v>0</v>
      </c>
      <c r="F97" s="29">
        <f t="shared" ref="F97:F99" si="9">+E97*D97</f>
        <v>0</v>
      </c>
    </row>
    <row r="98" spans="1:6" x14ac:dyDescent="0.25">
      <c r="A98" s="15" t="s">
        <v>198</v>
      </c>
      <c r="B98" s="15" t="s">
        <v>144</v>
      </c>
      <c r="C98" s="31" t="s">
        <v>0</v>
      </c>
      <c r="D98" s="46">
        <f>3*17</f>
        <v>51</v>
      </c>
      <c r="E98" s="29">
        <f>'BPU_CRP-Muyinga'!D90</f>
        <v>0</v>
      </c>
      <c r="F98" s="29">
        <f t="shared" si="9"/>
        <v>0</v>
      </c>
    </row>
    <row r="99" spans="1:6" ht="27.6" x14ac:dyDescent="0.25">
      <c r="A99" s="15" t="s">
        <v>199</v>
      </c>
      <c r="B99" s="15" t="s">
        <v>145</v>
      </c>
      <c r="C99" s="31" t="s">
        <v>48</v>
      </c>
      <c r="D99" s="46">
        <f>40*0.4*1</f>
        <v>16</v>
      </c>
      <c r="E99" s="29">
        <f>'BPU_CRP-Muyinga'!D91</f>
        <v>0</v>
      </c>
      <c r="F99" s="29">
        <f t="shared" si="9"/>
        <v>0</v>
      </c>
    </row>
    <row r="100" spans="1:6" x14ac:dyDescent="0.25">
      <c r="A100" s="125" t="s">
        <v>250</v>
      </c>
      <c r="B100" s="125"/>
      <c r="C100" s="125"/>
      <c r="D100" s="125"/>
      <c r="E100" s="51"/>
      <c r="F100" s="22">
        <f>SUM(F97:F97)</f>
        <v>0</v>
      </c>
    </row>
    <row r="101" spans="1:6" x14ac:dyDescent="0.25">
      <c r="A101" s="122" t="s">
        <v>226</v>
      </c>
      <c r="B101" s="123"/>
      <c r="C101" s="123"/>
      <c r="D101" s="123"/>
      <c r="E101" s="124"/>
      <c r="F101" s="55">
        <f>+F100+F95+F92+F88+F79+F67+F53+F43+F36+F31+F20+F16+F12+F8</f>
        <v>0</v>
      </c>
    </row>
    <row r="102" spans="1:6" x14ac:dyDescent="0.25">
      <c r="A102" s="56"/>
      <c r="B102" s="56"/>
      <c r="C102" s="116"/>
      <c r="D102" s="116"/>
      <c r="E102" s="56"/>
      <c r="F102" s="57"/>
    </row>
    <row r="103" spans="1:6" ht="27.75" customHeight="1" x14ac:dyDescent="0.3">
      <c r="A103" s="130" t="s">
        <v>219</v>
      </c>
      <c r="B103" s="130"/>
      <c r="C103" s="130"/>
      <c r="D103" s="130"/>
      <c r="E103" s="130"/>
      <c r="F103" s="130"/>
    </row>
    <row r="104" spans="1:6" ht="27.6" x14ac:dyDescent="0.25">
      <c r="A104" s="7" t="s">
        <v>4</v>
      </c>
      <c r="B104" s="7" t="s">
        <v>51</v>
      </c>
      <c r="C104" s="110" t="s">
        <v>49</v>
      </c>
      <c r="D104" s="110" t="s">
        <v>2</v>
      </c>
      <c r="E104" s="9" t="s">
        <v>52</v>
      </c>
      <c r="F104" s="10" t="s">
        <v>53</v>
      </c>
    </row>
    <row r="105" spans="1:6" ht="16.8" x14ac:dyDescent="0.25">
      <c r="A105" s="11" t="s">
        <v>26</v>
      </c>
      <c r="B105" s="11" t="s">
        <v>177</v>
      </c>
      <c r="C105" s="27"/>
      <c r="D105" s="28"/>
      <c r="E105" s="29"/>
      <c r="F105" s="30"/>
    </row>
    <row r="106" spans="1:6" ht="30.6" x14ac:dyDescent="0.25">
      <c r="A106" s="15" t="s">
        <v>112</v>
      </c>
      <c r="B106" s="15" t="s">
        <v>181</v>
      </c>
      <c r="C106" s="33" t="s">
        <v>176</v>
      </c>
      <c r="D106" s="19">
        <f>(12*0.1*0.1*3.5)+(7*1.5*0.1*0.1)</f>
        <v>0.52500000000000013</v>
      </c>
      <c r="E106" s="32">
        <f>+'BPU_CRP-Muyinga'!D23</f>
        <v>0</v>
      </c>
      <c r="F106" s="18">
        <f t="shared" ref="F106:F109" si="10">+E106*D106</f>
        <v>0</v>
      </c>
    </row>
    <row r="107" spans="1:6" ht="30.6" x14ac:dyDescent="0.25">
      <c r="A107" s="15" t="s">
        <v>71</v>
      </c>
      <c r="B107" s="15" t="s">
        <v>182</v>
      </c>
      <c r="C107" s="33" t="s">
        <v>176</v>
      </c>
      <c r="D107" s="19">
        <f>50*0.1*0.1</f>
        <v>0.5</v>
      </c>
      <c r="E107" s="32">
        <f>+'BPU_CRP-Muyinga'!D24</f>
        <v>0</v>
      </c>
      <c r="F107" s="18">
        <f t="shared" si="10"/>
        <v>0</v>
      </c>
    </row>
    <row r="108" spans="1:6" ht="27.6" x14ac:dyDescent="0.25">
      <c r="A108" s="15" t="s">
        <v>88</v>
      </c>
      <c r="B108" s="34" t="s">
        <v>192</v>
      </c>
      <c r="C108" s="33" t="s">
        <v>176</v>
      </c>
      <c r="D108" s="35">
        <v>5.5</v>
      </c>
      <c r="E108" s="32">
        <f>+'BPU_CRP-Muyinga'!D25</f>
        <v>0</v>
      </c>
      <c r="F108" s="18">
        <f t="shared" si="10"/>
        <v>0</v>
      </c>
    </row>
    <row r="109" spans="1:6" ht="16.8" x14ac:dyDescent="0.25">
      <c r="A109" s="15" t="s">
        <v>113</v>
      </c>
      <c r="B109" s="34" t="s">
        <v>173</v>
      </c>
      <c r="C109" s="33" t="s">
        <v>176</v>
      </c>
      <c r="D109" s="33">
        <f>8*15*0.06</f>
        <v>7.1999999999999993</v>
      </c>
      <c r="E109" s="32">
        <f>+'BPU_CRP-Muyinga'!D26</f>
        <v>0</v>
      </c>
      <c r="F109" s="18">
        <f t="shared" si="10"/>
        <v>0</v>
      </c>
    </row>
    <row r="110" spans="1:6" x14ac:dyDescent="0.25">
      <c r="A110" s="125" t="s">
        <v>240</v>
      </c>
      <c r="B110" s="125"/>
      <c r="C110" s="112"/>
      <c r="D110" s="117"/>
      <c r="E110" s="21"/>
      <c r="F110" s="22">
        <f>SUM(F105:F109)</f>
        <v>0</v>
      </c>
    </row>
    <row r="111" spans="1:6" x14ac:dyDescent="0.25">
      <c r="A111" s="24" t="s">
        <v>75</v>
      </c>
      <c r="B111" s="24" t="s">
        <v>11</v>
      </c>
      <c r="C111" s="37"/>
      <c r="D111" s="31"/>
      <c r="E111" s="32"/>
      <c r="F111" s="18"/>
    </row>
    <row r="112" spans="1:6" x14ac:dyDescent="0.25">
      <c r="A112" s="15" t="s">
        <v>123</v>
      </c>
      <c r="B112" s="34" t="s">
        <v>230</v>
      </c>
      <c r="C112" s="33" t="s">
        <v>0</v>
      </c>
      <c r="D112" s="35">
        <f>8*15</f>
        <v>120</v>
      </c>
      <c r="E112" s="32">
        <f>+'BPU_CRP-Muyinga'!D35</f>
        <v>0</v>
      </c>
      <c r="F112" s="18">
        <f t="shared" ref="F112:F113" si="11">+E112*D112</f>
        <v>0</v>
      </c>
    </row>
    <row r="113" spans="1:9" ht="27.6" x14ac:dyDescent="0.25">
      <c r="A113" s="15" t="s">
        <v>124</v>
      </c>
      <c r="B113" s="3" t="s">
        <v>158</v>
      </c>
      <c r="C113" s="33" t="s">
        <v>0</v>
      </c>
      <c r="D113" s="35">
        <f>+(38*1.5)+(45*3.5)</f>
        <v>214.5</v>
      </c>
      <c r="E113" s="32">
        <f>+'BPU_CRP-Muyinga'!D36</f>
        <v>0</v>
      </c>
      <c r="F113" s="18">
        <f t="shared" si="11"/>
        <v>0</v>
      </c>
    </row>
    <row r="114" spans="1:9" ht="13.8" customHeight="1" x14ac:dyDescent="0.25">
      <c r="A114" s="125" t="s">
        <v>242</v>
      </c>
      <c r="B114" s="125"/>
      <c r="C114" s="112"/>
      <c r="D114" s="117"/>
      <c r="E114" s="21"/>
      <c r="F114" s="22">
        <f>SUM(F112:F113)</f>
        <v>0</v>
      </c>
    </row>
    <row r="115" spans="1:9" x14ac:dyDescent="0.25">
      <c r="A115" s="24" t="s">
        <v>12</v>
      </c>
      <c r="B115" s="24" t="s">
        <v>78</v>
      </c>
      <c r="C115" s="37"/>
      <c r="D115" s="31"/>
      <c r="E115" s="32"/>
      <c r="F115" s="18"/>
    </row>
    <row r="116" spans="1:9" x14ac:dyDescent="0.25">
      <c r="A116" s="24" t="s">
        <v>79</v>
      </c>
      <c r="B116" s="24" t="s">
        <v>80</v>
      </c>
      <c r="C116" s="37"/>
      <c r="D116" s="31"/>
      <c r="E116" s="32"/>
      <c r="F116" s="18"/>
    </row>
    <row r="117" spans="1:9" ht="27.6" x14ac:dyDescent="0.25">
      <c r="A117" s="15" t="s">
        <v>115</v>
      </c>
      <c r="B117" s="15" t="s">
        <v>89</v>
      </c>
      <c r="C117" s="31" t="s">
        <v>0</v>
      </c>
      <c r="D117" s="31">
        <f>214.5*2</f>
        <v>429</v>
      </c>
      <c r="E117" s="32">
        <f>+'BPU_CRP-Muyinga'!D39</f>
        <v>0</v>
      </c>
      <c r="F117" s="18">
        <f t="shared" ref="F117:F123" si="12">+E117*D117</f>
        <v>0</v>
      </c>
      <c r="I117" s="59"/>
    </row>
    <row r="118" spans="1:9" ht="27.6" x14ac:dyDescent="0.25">
      <c r="A118" s="15" t="s">
        <v>116</v>
      </c>
      <c r="B118" s="15" t="s">
        <v>81</v>
      </c>
      <c r="C118" s="31" t="s">
        <v>1</v>
      </c>
      <c r="D118" s="31">
        <v>56</v>
      </c>
      <c r="E118" s="32">
        <f>+'BPU_CRP-Muyinga'!D40</f>
        <v>0</v>
      </c>
      <c r="F118" s="18">
        <f t="shared" si="12"/>
        <v>0</v>
      </c>
      <c r="I118" s="59"/>
    </row>
    <row r="119" spans="1:9" x14ac:dyDescent="0.25">
      <c r="A119" s="15" t="s">
        <v>82</v>
      </c>
      <c r="B119" s="24" t="s">
        <v>13</v>
      </c>
      <c r="C119" s="37"/>
      <c r="D119" s="31"/>
      <c r="E119" s="32"/>
      <c r="F119" s="18"/>
    </row>
    <row r="120" spans="1:9" ht="27.6" x14ac:dyDescent="0.25">
      <c r="A120" s="15" t="s">
        <v>117</v>
      </c>
      <c r="B120" s="15" t="s">
        <v>193</v>
      </c>
      <c r="C120" s="31" t="s">
        <v>0</v>
      </c>
      <c r="D120" s="31">
        <f>8*12.5</f>
        <v>100</v>
      </c>
      <c r="E120" s="32">
        <f>+'BPU_CRP-Muyinga'!D43</f>
        <v>0</v>
      </c>
      <c r="F120" s="18">
        <f t="shared" ref="F120" si="13">+E120*D120</f>
        <v>0</v>
      </c>
    </row>
    <row r="121" spans="1:9" x14ac:dyDescent="0.25">
      <c r="A121" s="15" t="s">
        <v>171</v>
      </c>
      <c r="B121" s="15" t="s">
        <v>170</v>
      </c>
      <c r="C121" s="31" t="s">
        <v>0</v>
      </c>
      <c r="D121" s="31">
        <f>8*13</f>
        <v>104</v>
      </c>
      <c r="E121" s="32">
        <f>+'BPU_CRP-Muyinga'!D46</f>
        <v>0</v>
      </c>
      <c r="F121" s="18">
        <f>+E121*D121</f>
        <v>0</v>
      </c>
    </row>
    <row r="122" spans="1:9" x14ac:dyDescent="0.25">
      <c r="A122" s="15" t="s">
        <v>172</v>
      </c>
      <c r="B122" s="15" t="s">
        <v>165</v>
      </c>
      <c r="C122" s="31" t="s">
        <v>0</v>
      </c>
      <c r="D122" s="31">
        <v>80.2</v>
      </c>
      <c r="E122" s="32">
        <f>+'BPU_CRP-Muyinga'!D47</f>
        <v>0</v>
      </c>
      <c r="F122" s="18">
        <f t="shared" si="12"/>
        <v>0</v>
      </c>
    </row>
    <row r="123" spans="1:9" ht="27.6" x14ac:dyDescent="0.25">
      <c r="A123" s="15" t="s">
        <v>183</v>
      </c>
      <c r="B123" s="15" t="s">
        <v>166</v>
      </c>
      <c r="C123" s="31" t="s">
        <v>0</v>
      </c>
      <c r="D123" s="31">
        <v>97.2</v>
      </c>
      <c r="E123" s="32">
        <f>+'BPU_CRP-Muyinga'!D48</f>
        <v>0</v>
      </c>
      <c r="F123" s="18">
        <f t="shared" si="12"/>
        <v>0</v>
      </c>
    </row>
    <row r="124" spans="1:9" x14ac:dyDescent="0.25">
      <c r="A124" s="125" t="s">
        <v>243</v>
      </c>
      <c r="B124" s="125"/>
      <c r="C124" s="112"/>
      <c r="D124" s="117"/>
      <c r="E124" s="21"/>
      <c r="F124" s="22">
        <f>SUM(F117:F123)</f>
        <v>0</v>
      </c>
    </row>
    <row r="125" spans="1:9" ht="27.6" x14ac:dyDescent="0.25">
      <c r="A125" s="11" t="s">
        <v>83</v>
      </c>
      <c r="B125" s="12" t="s">
        <v>84</v>
      </c>
      <c r="C125" s="31"/>
      <c r="D125" s="28"/>
      <c r="E125" s="29"/>
      <c r="F125" s="30"/>
    </row>
    <row r="126" spans="1:9" ht="15.6" x14ac:dyDescent="0.25">
      <c r="A126" s="24" t="s">
        <v>30</v>
      </c>
      <c r="B126" s="38" t="s">
        <v>14</v>
      </c>
      <c r="C126" s="33"/>
      <c r="D126" s="19"/>
      <c r="E126" s="39"/>
      <c r="F126" s="40"/>
    </row>
    <row r="127" spans="1:9" ht="27.6" x14ac:dyDescent="0.25">
      <c r="A127" s="15" t="s">
        <v>31</v>
      </c>
      <c r="B127" s="1" t="s">
        <v>167</v>
      </c>
      <c r="C127" s="33" t="s">
        <v>35</v>
      </c>
      <c r="D127" s="19">
        <v>2</v>
      </c>
      <c r="E127" s="32">
        <f>'BPU_CRP-Muyinga'!D51</f>
        <v>0</v>
      </c>
      <c r="F127" s="18">
        <f>+E127*D127</f>
        <v>0</v>
      </c>
    </row>
    <row r="128" spans="1:9" ht="15.6" x14ac:dyDescent="0.25">
      <c r="A128" s="15" t="s">
        <v>15</v>
      </c>
      <c r="B128" s="5" t="s">
        <v>16</v>
      </c>
      <c r="C128" s="33"/>
      <c r="D128" s="19"/>
      <c r="E128" s="39"/>
      <c r="F128" s="40"/>
    </row>
    <row r="129" spans="1:6" x14ac:dyDescent="0.25">
      <c r="A129" s="15" t="s">
        <v>32</v>
      </c>
      <c r="B129" s="90" t="s">
        <v>231</v>
      </c>
      <c r="C129" s="33" t="s">
        <v>5</v>
      </c>
      <c r="D129" s="19">
        <v>4</v>
      </c>
      <c r="E129" s="32">
        <f>+'BPU_CRP-Muyinga'!D55</f>
        <v>0</v>
      </c>
      <c r="F129" s="18">
        <f t="shared" ref="F129" si="14">+E129*D129</f>
        <v>0</v>
      </c>
    </row>
    <row r="130" spans="1:6" x14ac:dyDescent="0.25">
      <c r="A130" s="11" t="s">
        <v>159</v>
      </c>
      <c r="B130" s="11" t="s">
        <v>39</v>
      </c>
      <c r="C130" s="27"/>
      <c r="D130" s="28"/>
      <c r="E130" s="32"/>
      <c r="F130" s="30"/>
    </row>
    <row r="131" spans="1:6" ht="27.6" x14ac:dyDescent="0.25">
      <c r="A131" s="15" t="s">
        <v>160</v>
      </c>
      <c r="B131" s="15" t="s">
        <v>161</v>
      </c>
      <c r="C131" s="31" t="s">
        <v>0</v>
      </c>
      <c r="D131" s="31">
        <v>80.2</v>
      </c>
      <c r="E131" s="32">
        <f>+'BPU_CRP-Muyinga'!D60</f>
        <v>0</v>
      </c>
      <c r="F131" s="18">
        <f t="shared" ref="F131" si="15">+E131*D131</f>
        <v>0</v>
      </c>
    </row>
    <row r="132" spans="1:6" x14ac:dyDescent="0.25">
      <c r="A132" s="24" t="s">
        <v>46</v>
      </c>
      <c r="B132" s="11" t="s">
        <v>47</v>
      </c>
      <c r="C132" s="27"/>
      <c r="D132" s="28"/>
      <c r="E132" s="32"/>
      <c r="F132" s="30"/>
    </row>
    <row r="133" spans="1:6" x14ac:dyDescent="0.25">
      <c r="A133" s="15" t="s">
        <v>85</v>
      </c>
      <c r="B133" s="15" t="s">
        <v>168</v>
      </c>
      <c r="C133" s="31" t="s">
        <v>0</v>
      </c>
      <c r="D133" s="31">
        <f>60*4</f>
        <v>240</v>
      </c>
      <c r="E133" s="32">
        <f>+'BPU_CRP-Muyinga'!D62</f>
        <v>0</v>
      </c>
      <c r="F133" s="18">
        <f>+E133*D133</f>
        <v>0</v>
      </c>
    </row>
    <row r="134" spans="1:6" x14ac:dyDescent="0.25">
      <c r="A134" s="15" t="s">
        <v>45</v>
      </c>
      <c r="B134" s="15" t="s">
        <v>169</v>
      </c>
      <c r="C134" s="31" t="s">
        <v>6</v>
      </c>
      <c r="D134" s="31">
        <v>1</v>
      </c>
      <c r="E134" s="32">
        <f>+'BPU_CRP-Muyinga'!D63</f>
        <v>0</v>
      </c>
      <c r="F134" s="18">
        <f>+E134*D134</f>
        <v>0</v>
      </c>
    </row>
    <row r="135" spans="1:6" x14ac:dyDescent="0.25">
      <c r="A135" s="125" t="s">
        <v>244</v>
      </c>
      <c r="B135" s="125"/>
      <c r="C135" s="112"/>
      <c r="D135" s="117"/>
      <c r="E135" s="21"/>
      <c r="F135" s="22">
        <f>SUM(F127:F134)</f>
        <v>0</v>
      </c>
    </row>
    <row r="136" spans="1:6" x14ac:dyDescent="0.25">
      <c r="A136" s="23" t="s">
        <v>18</v>
      </c>
      <c r="B136" s="24" t="s">
        <v>17</v>
      </c>
      <c r="C136" s="16"/>
      <c r="D136" s="19"/>
      <c r="E136" s="17"/>
      <c r="F136" s="30"/>
    </row>
    <row r="137" spans="1:6" x14ac:dyDescent="0.25">
      <c r="A137" s="41" t="s">
        <v>96</v>
      </c>
      <c r="B137" s="42" t="s">
        <v>95</v>
      </c>
      <c r="C137" s="114"/>
      <c r="D137" s="118"/>
      <c r="E137" s="43"/>
      <c r="F137" s="44"/>
    </row>
    <row r="138" spans="1:6" ht="27.6" x14ac:dyDescent="0.25">
      <c r="A138" s="26" t="s">
        <v>97</v>
      </c>
      <c r="B138" s="15" t="s">
        <v>135</v>
      </c>
      <c r="C138" s="16" t="s">
        <v>6</v>
      </c>
      <c r="D138" s="45">
        <v>1</v>
      </c>
      <c r="E138" s="32">
        <f>+'BPU_CRP-Muyinga'!D66</f>
        <v>0</v>
      </c>
      <c r="F138" s="18">
        <f t="shared" ref="F138:F144" si="16">E138*D138</f>
        <v>0</v>
      </c>
    </row>
    <row r="139" spans="1:6" x14ac:dyDescent="0.25">
      <c r="A139" s="26" t="s">
        <v>98</v>
      </c>
      <c r="B139" s="15" t="s">
        <v>90</v>
      </c>
      <c r="C139" s="16" t="s">
        <v>5</v>
      </c>
      <c r="D139" s="45">
        <v>1</v>
      </c>
      <c r="E139" s="32">
        <f>+'BPU_CRP-Muyinga'!D67</f>
        <v>0</v>
      </c>
      <c r="F139" s="18">
        <f t="shared" si="16"/>
        <v>0</v>
      </c>
    </row>
    <row r="140" spans="1:6" x14ac:dyDescent="0.25">
      <c r="A140" s="26" t="s">
        <v>99</v>
      </c>
      <c r="B140" s="15" t="s">
        <v>94</v>
      </c>
      <c r="C140" s="16" t="s">
        <v>5</v>
      </c>
      <c r="D140" s="45">
        <v>8</v>
      </c>
      <c r="E140" s="32">
        <f>+'BPU_CRP-Muyinga'!D68</f>
        <v>0</v>
      </c>
      <c r="F140" s="18">
        <f t="shared" si="16"/>
        <v>0</v>
      </c>
    </row>
    <row r="141" spans="1:6" x14ac:dyDescent="0.25">
      <c r="A141" s="26" t="s">
        <v>100</v>
      </c>
      <c r="B141" s="15" t="s">
        <v>91</v>
      </c>
      <c r="C141" s="16" t="s">
        <v>5</v>
      </c>
      <c r="D141" s="45">
        <v>3</v>
      </c>
      <c r="E141" s="32">
        <f>+'BPU_CRP-Muyinga'!D69</f>
        <v>0</v>
      </c>
      <c r="F141" s="18">
        <f t="shared" si="16"/>
        <v>0</v>
      </c>
    </row>
    <row r="142" spans="1:6" x14ac:dyDescent="0.25">
      <c r="A142" s="26" t="s">
        <v>102</v>
      </c>
      <c r="B142" s="15" t="s">
        <v>107</v>
      </c>
      <c r="C142" s="16" t="s">
        <v>5</v>
      </c>
      <c r="D142" s="45">
        <v>12</v>
      </c>
      <c r="E142" s="32">
        <f>+'BPU_CRP-Muyinga'!D71</f>
        <v>0</v>
      </c>
      <c r="F142" s="18">
        <f t="shared" si="16"/>
        <v>0</v>
      </c>
    </row>
    <row r="143" spans="1:6" x14ac:dyDescent="0.25">
      <c r="A143" s="26" t="s">
        <v>103</v>
      </c>
      <c r="B143" s="15" t="s">
        <v>108</v>
      </c>
      <c r="C143" s="16" t="s">
        <v>5</v>
      </c>
      <c r="D143" s="45">
        <v>15</v>
      </c>
      <c r="E143" s="32">
        <f>+'BPU_CRP-Muyinga'!D72</f>
        <v>0</v>
      </c>
      <c r="F143" s="18">
        <f t="shared" si="16"/>
        <v>0</v>
      </c>
    </row>
    <row r="144" spans="1:6" x14ac:dyDescent="0.25">
      <c r="A144" s="26" t="s">
        <v>104</v>
      </c>
      <c r="B144" s="15" t="s">
        <v>137</v>
      </c>
      <c r="C144" s="16" t="s">
        <v>5</v>
      </c>
      <c r="D144" s="45">
        <v>1</v>
      </c>
      <c r="E144" s="32">
        <f>+'BPU_CRP-Muyinga'!D73</f>
        <v>0</v>
      </c>
      <c r="F144" s="18">
        <f t="shared" si="16"/>
        <v>0</v>
      </c>
    </row>
    <row r="145" spans="1:6" x14ac:dyDescent="0.25">
      <c r="A145" s="125" t="s">
        <v>245</v>
      </c>
      <c r="B145" s="125"/>
      <c r="C145" s="112"/>
      <c r="D145" s="117"/>
      <c r="E145" s="22"/>
      <c r="F145" s="22">
        <f>SUM(F138:F144)</f>
        <v>0</v>
      </c>
    </row>
    <row r="146" spans="1:6" x14ac:dyDescent="0.25">
      <c r="A146" s="122" t="s">
        <v>227</v>
      </c>
      <c r="B146" s="123"/>
      <c r="C146" s="123"/>
      <c r="D146" s="123"/>
      <c r="E146" s="124"/>
      <c r="F146" s="55">
        <f>+F145+F135+F124+F114+F110</f>
        <v>0</v>
      </c>
    </row>
    <row r="147" spans="1:6" x14ac:dyDescent="0.25">
      <c r="A147" s="127" t="s">
        <v>228</v>
      </c>
      <c r="B147" s="128"/>
      <c r="C147" s="128"/>
      <c r="D147" s="128"/>
      <c r="E147" s="129"/>
      <c r="F147" s="109">
        <f>+F146+F101</f>
        <v>0</v>
      </c>
    </row>
  </sheetData>
  <mergeCells count="27">
    <mergeCell ref="A147:E147"/>
    <mergeCell ref="A103:F103"/>
    <mergeCell ref="A2:F2"/>
    <mergeCell ref="A146:E146"/>
    <mergeCell ref="A110:B110"/>
    <mergeCell ref="A114:B114"/>
    <mergeCell ref="A124:B124"/>
    <mergeCell ref="A135:B135"/>
    <mergeCell ref="A145:B145"/>
    <mergeCell ref="A31:B31"/>
    <mergeCell ref="A36:B36"/>
    <mergeCell ref="A43:B43"/>
    <mergeCell ref="A53:B53"/>
    <mergeCell ref="A88:B88"/>
    <mergeCell ref="A95:B95"/>
    <mergeCell ref="C95:D95"/>
    <mergeCell ref="A1:F1"/>
    <mergeCell ref="A8:B8"/>
    <mergeCell ref="A12:B12"/>
    <mergeCell ref="A16:B16"/>
    <mergeCell ref="A20:B20"/>
    <mergeCell ref="A101:E101"/>
    <mergeCell ref="A67:B67"/>
    <mergeCell ref="A79:B79"/>
    <mergeCell ref="A92:B92"/>
    <mergeCell ref="C100:D100"/>
    <mergeCell ref="A100:B100"/>
  </mergeCells>
  <pageMargins left="0.7" right="0.7" top="0.75" bottom="0.75" header="0.3" footer="0.3"/>
  <pageSetup paperSize="9" fitToHeight="0" orientation="portrait" r:id="rId1"/>
  <headerFooter>
    <oddFooter>&amp;C&amp;"Georgia,Normal"&amp;9&amp;P/&amp;N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BPU_CRP-Muyinga</vt:lpstr>
      <vt:lpstr>DQE_CRP Muyinga</vt:lpstr>
      <vt:lpstr>'BPU_CRP-Muyinga'!Zone_d_impression</vt:lpstr>
      <vt:lpstr>'DQE_CRP Muyinga'!Zone_d_impression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Jésus Marie</dc:creator>
  <cp:lastModifiedBy>Karine</cp:lastModifiedBy>
  <cp:lastPrinted>2023-06-27T07:58:00Z</cp:lastPrinted>
  <dcterms:created xsi:type="dcterms:W3CDTF">2021-03-24T06:35:23Z</dcterms:created>
  <dcterms:modified xsi:type="dcterms:W3CDTF">2023-06-27T08:02:52Z</dcterms:modified>
</cp:coreProperties>
</file>